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0" yWindow="-110" windowWidth="19420" windowHeight="10420" activeTab="2"/>
  </bookViews>
  <sheets>
    <sheet name="新生児合併症予測プログラム" sheetId="8" r:id="rId1"/>
    <sheet name="予測モデル作成" sheetId="2" r:id="rId2"/>
    <sheet name="使用時の注意点・連絡先" sheetId="10"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8" l="1"/>
  <c r="I26" i="8"/>
  <c r="I25" i="8"/>
  <c r="I24" i="8"/>
  <c r="I23" i="8"/>
  <c r="I22" i="8"/>
  <c r="I21" i="8"/>
  <c r="I12" i="8"/>
  <c r="I11" i="8"/>
  <c r="I10" i="8"/>
  <c r="I9" i="8"/>
  <c r="I8" i="8"/>
  <c r="I7" i="8"/>
  <c r="I6" i="8"/>
  <c r="I5" i="8"/>
  <c r="I4" i="8"/>
  <c r="I3" i="8"/>
  <c r="I16" i="8" l="1"/>
</calcChain>
</file>

<file path=xl/sharedStrings.xml><?xml version="1.0" encoding="utf-8"?>
<sst xmlns="http://schemas.openxmlformats.org/spreadsheetml/2006/main" count="160" uniqueCount="124">
  <si>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</si>
  <si>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</si>
  <si>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</si>
  <si>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</si>
  <si>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</si>
  <si>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</si>
  <si>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</si>
  <si>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</si>
  <si>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</si>
  <si>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</si>
  <si>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</si>
  <si>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</si>
  <si>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X=5.3379-0.0306×(B)+0.3662×(D)-0.3029×(F)+0.579×(I)+0.4141×(J:MC)+0.2741×(K)-0.00362×(L)</t>
    <phoneticPr fontId="1"/>
  </si>
  <si>
    <t>X=13.1458-0.0695×(B)-0.7847×(D)+0.3731×(F)-0.5562×(G)-0.5486×(H)+0.2206×(I)+0.4832×(J:DC)+0.4357×(J:MC)+0.0651×(K)+0.00149×(L)</t>
    <phoneticPr fontId="1"/>
  </si>
  <si>
    <t>X=7.7738-0.0341×(B)-0.1594×(D)+0.2242×(G)+0.1001×(H)-0.325×(I)+0.2925×(J:MC)+0.3494×(K)-0.00258×(L)</t>
    <phoneticPr fontId="1"/>
  </si>
  <si>
    <t>X=6.0734-0.0406×(B)+0.1987×(D)-0.3522×(F)-0.1343×(H)+0.5677×(I)+0.4898×(J:MC)+0.1236×(K)-0.00077×(L)</t>
    <phoneticPr fontId="1"/>
  </si>
  <si>
    <t>X=-1.006-0.0943×(A)+0.5643×(C)+0.6307×(D)-0.00144×(L)</t>
    <phoneticPr fontId="1"/>
  </si>
  <si>
    <t>X=4.013-0.0124×(A)-0.0246×(B)+0.1124×(C)+0.1527×(I)+0.3109×(J:MC)+0.6035×(K)-0.00089×(L)</t>
    <phoneticPr fontId="1"/>
  </si>
  <si>
    <t>X=5.4195-0.0315×(B)+0.4374×(G)+0.4479×(H)-0.2711×(I)-0.4795×(J:DC)-0.3435×(J:MC)+0.3492×(K)-0.00279×(L)</t>
    <phoneticPr fontId="1"/>
  </si>
  <si>
    <t>X=7.763-0.0582×(B)-0.645×(F)-0.2995×(H)+0.6195×(I)+0.3734×(J:MC)+0.1366×(K)</t>
    <phoneticPr fontId="1"/>
  </si>
  <si>
    <t>X=0.0564-0.0259×(B)+0.2043×(G)+0.3511×(I)+0.7224×(J:MC)+0.00138×(L)</t>
    <phoneticPr fontId="1"/>
  </si>
  <si>
    <t>X=3.9433-0.0271×(B)+0.1038×(C)-0.188×(F)+0.3063×(G)-0.135×(H)+0.2184×(I)-0.00142×(L)</t>
    <phoneticPr fontId="1"/>
  </si>
  <si>
    <t>X=4.4169-0.0395×(B)+0.489×(J:MC)+0.5216×(K)-0.00155×(L)</t>
    <phoneticPr fontId="1"/>
  </si>
  <si>
    <t>X=7.9565-0.0423×(B)-0.191×(D)-0.2362×(F)+0.2719×(J:MC)-0.00158×(L)</t>
    <phoneticPr fontId="1"/>
  </si>
  <si>
    <t>X=3.9768-0.0196×(A)-0.0324×(B)+0.2416×(C)+0.3192×(I)+0.2965×(J:DC)+0.5281×(J:MC)+0.2202×(K)</t>
    <phoneticPr fontId="1"/>
  </si>
  <si>
    <t>X=3.5128-0.022×(B)-0.2009×(G)+0.2477×(J:MC)+0.8112×(K)-0.00142×(L)</t>
    <phoneticPr fontId="1"/>
  </si>
  <si>
    <t>X=1.1605-0.0178×(B)+0.5458×(D)+0.4774×(H)-0.00225×(L)</t>
    <phoneticPr fontId="1"/>
  </si>
  <si>
    <t>X=5.9126-0.0464×(B)+0.6591×(E)-0.2812×(K)</t>
    <phoneticPr fontId="1"/>
  </si>
  <si>
    <t>X=5.453-0.0517×(B)-0.9202×(D)-1.3022×(G)</t>
    <phoneticPr fontId="1"/>
  </si>
  <si>
    <t>母体・胎児情報</t>
  </si>
  <si>
    <t>選択・記載</t>
    <rPh sb="0" eb="2">
      <t>センタク</t>
    </rPh>
    <rPh sb="3" eb="5">
      <t>キサイ</t>
    </rPh>
    <phoneticPr fontId="1"/>
  </si>
  <si>
    <t>歳</t>
    <rPh sb="0" eb="1">
      <t>サイ</t>
    </rPh>
    <phoneticPr fontId="1"/>
  </si>
  <si>
    <t>週</t>
  </si>
  <si>
    <t>日</t>
  </si>
  <si>
    <t>母体年齢</t>
    <rPh sb="0" eb="2">
      <t>ボタイ</t>
    </rPh>
    <rPh sb="2" eb="4">
      <t>ネンレイ</t>
    </rPh>
    <phoneticPr fontId="1"/>
  </si>
  <si>
    <t>初産・経産婦</t>
    <rPh sb="0" eb="2">
      <t>ショサン</t>
    </rPh>
    <rPh sb="3" eb="6">
      <t>ケイサンプ</t>
    </rPh>
    <phoneticPr fontId="1"/>
  </si>
  <si>
    <t>分娩方法</t>
    <rPh sb="0" eb="2">
      <t>ブンベン</t>
    </rPh>
    <rPh sb="2" eb="4">
      <t>ホウホウ</t>
    </rPh>
    <phoneticPr fontId="1"/>
  </si>
  <si>
    <t>糖尿病または妊娠糖尿病</t>
    <rPh sb="0" eb="3">
      <t>トウニョウビョウ</t>
    </rPh>
    <rPh sb="6" eb="8">
      <t>ニンシン</t>
    </rPh>
    <rPh sb="8" eb="11">
      <t>トウニョウビョウ</t>
    </rPh>
    <phoneticPr fontId="1"/>
  </si>
  <si>
    <t>妊娠高血圧症候群</t>
    <rPh sb="0" eb="2">
      <t>ニンシン</t>
    </rPh>
    <rPh sb="2" eb="5">
      <t>コウケツアツ</t>
    </rPh>
    <rPh sb="5" eb="8">
      <t>ショウコウグン</t>
    </rPh>
    <phoneticPr fontId="1"/>
  </si>
  <si>
    <t>臨床的絨毛膜羊膜炎</t>
    <rPh sb="0" eb="3">
      <t>リンショウテキ</t>
    </rPh>
    <rPh sb="3" eb="6">
      <t>ジュウモウマク</t>
    </rPh>
    <rPh sb="6" eb="8">
      <t>ヨウマク</t>
    </rPh>
    <rPh sb="8" eb="9">
      <t>エン</t>
    </rPh>
    <phoneticPr fontId="1"/>
  </si>
  <si>
    <t>前期破水</t>
    <rPh sb="0" eb="2">
      <t>ゼンキ</t>
    </rPh>
    <rPh sb="2" eb="4">
      <t>ハスイ</t>
    </rPh>
    <phoneticPr fontId="1"/>
  </si>
  <si>
    <t>出生前ステロイド</t>
    <rPh sb="0" eb="2">
      <t>シュッセイ</t>
    </rPh>
    <rPh sb="2" eb="3">
      <t>マエ</t>
    </rPh>
    <phoneticPr fontId="1"/>
  </si>
  <si>
    <t>単胎・双胎（一絨毛膜性・二絨毛膜性）</t>
    <rPh sb="0" eb="1">
      <t>タン</t>
    </rPh>
    <rPh sb="1" eb="2">
      <t>ハラ</t>
    </rPh>
    <rPh sb="3" eb="5">
      <t>ソウタイ</t>
    </rPh>
    <rPh sb="6" eb="7">
      <t>イチ</t>
    </rPh>
    <rPh sb="7" eb="10">
      <t>ジュウモウマク</t>
    </rPh>
    <rPh sb="10" eb="11">
      <t>セイ</t>
    </rPh>
    <rPh sb="12" eb="13">
      <t>ニ</t>
    </rPh>
    <rPh sb="13" eb="16">
      <t>ジュウモウマク</t>
    </rPh>
    <rPh sb="16" eb="17">
      <t>セイ</t>
    </rPh>
    <phoneticPr fontId="1"/>
  </si>
  <si>
    <t>性別</t>
    <rPh sb="0" eb="2">
      <t>セイベツ</t>
    </rPh>
    <phoneticPr fontId="1"/>
  </si>
  <si>
    <t>(半角で記載)</t>
    <rPh sb="1" eb="3">
      <t>ハンカク</t>
    </rPh>
    <rPh sb="4" eb="6">
      <t>キサイ</t>
    </rPh>
    <phoneticPr fontId="1"/>
  </si>
  <si>
    <t>g</t>
    <phoneticPr fontId="1"/>
  </si>
  <si>
    <t>* 在胎週数は22週0日～31週6日まで</t>
    <rPh sb="2" eb="4">
      <t>ザイタイ</t>
    </rPh>
    <rPh sb="4" eb="6">
      <t>シュウスウ</t>
    </rPh>
    <rPh sb="9" eb="10">
      <t>シュウ</t>
    </rPh>
    <rPh sb="11" eb="12">
      <t>ニチ</t>
    </rPh>
    <rPh sb="15" eb="16">
      <t>シュウ</t>
    </rPh>
    <rPh sb="17" eb="18">
      <t>ニチ</t>
    </rPh>
    <phoneticPr fontId="1"/>
  </si>
  <si>
    <t>在胎週数・日数 (〇週△日)*</t>
    <rPh sb="0" eb="2">
      <t>ザイタイ</t>
    </rPh>
    <rPh sb="2" eb="4">
      <t>シュウスウ</t>
    </rPh>
    <rPh sb="5" eb="7">
      <t>ニッスウ</t>
    </rPh>
    <rPh sb="10" eb="11">
      <t>シュウ</t>
    </rPh>
    <rPh sb="12" eb="13">
      <t>ニチ</t>
    </rPh>
    <phoneticPr fontId="1"/>
  </si>
  <si>
    <t>推定体重 (g) **</t>
    <rPh sb="0" eb="2">
      <t>スイテイ</t>
    </rPh>
    <rPh sb="2" eb="4">
      <t>タイジュウ</t>
    </rPh>
    <phoneticPr fontId="1"/>
  </si>
  <si>
    <t>** 推定体重は200～1500(g)で記載</t>
    <rPh sb="3" eb="5">
      <t>スイテイ</t>
    </rPh>
    <rPh sb="5" eb="7">
      <t>タイジュウ</t>
    </rPh>
    <rPh sb="20" eb="22">
      <t>キサイ</t>
    </rPh>
    <phoneticPr fontId="1"/>
  </si>
  <si>
    <t>短期予後</t>
    <rPh sb="0" eb="2">
      <t>タンキ</t>
    </rPh>
    <rPh sb="2" eb="4">
      <t>ヨゴ</t>
    </rPh>
    <phoneticPr fontId="1"/>
  </si>
  <si>
    <t>確率 (%)</t>
    <rPh sb="0" eb="2">
      <t>カクリツ</t>
    </rPh>
    <phoneticPr fontId="1"/>
  </si>
  <si>
    <t>NICU死亡</t>
    <rPh sb="4" eb="6">
      <t>シボウ</t>
    </rPh>
    <phoneticPr fontId="1"/>
  </si>
  <si>
    <t>呼吸窮迫症候群</t>
    <rPh sb="0" eb="2">
      <t>コキュウ</t>
    </rPh>
    <rPh sb="2" eb="4">
      <t>キュウハク</t>
    </rPh>
    <rPh sb="4" eb="7">
      <t>ショウコウグン</t>
    </rPh>
    <phoneticPr fontId="1"/>
  </si>
  <si>
    <t>慢性肺疾患</t>
    <rPh sb="0" eb="2">
      <t>マンセイ</t>
    </rPh>
    <rPh sb="2" eb="3">
      <t>ハイ</t>
    </rPh>
    <rPh sb="3" eb="5">
      <t>シッカン</t>
    </rPh>
    <phoneticPr fontId="1"/>
  </si>
  <si>
    <t>在宅酸素</t>
    <rPh sb="0" eb="2">
      <t>ザイタク</t>
    </rPh>
    <rPh sb="2" eb="4">
      <t>サンソ</t>
    </rPh>
    <phoneticPr fontId="1"/>
  </si>
  <si>
    <t>脳出血（grade III/IV）</t>
    <rPh sb="0" eb="3">
      <t>ノウシュッケツ</t>
    </rPh>
    <phoneticPr fontId="1"/>
  </si>
  <si>
    <t>脳室周囲白質軟化症</t>
    <rPh sb="0" eb="2">
      <t>ノウシツ</t>
    </rPh>
    <rPh sb="2" eb="4">
      <t>シュウイ</t>
    </rPh>
    <rPh sb="4" eb="6">
      <t>ハクシツ</t>
    </rPh>
    <rPh sb="6" eb="8">
      <t>ナンカ</t>
    </rPh>
    <rPh sb="8" eb="9">
      <t>ショウ</t>
    </rPh>
    <phoneticPr fontId="1"/>
  </si>
  <si>
    <t>敗血症</t>
    <rPh sb="0" eb="3">
      <t>ハイケツショウ</t>
    </rPh>
    <phoneticPr fontId="1"/>
  </si>
  <si>
    <t>壊死性腸炎</t>
    <rPh sb="0" eb="3">
      <t>エシセイ</t>
    </rPh>
    <rPh sb="3" eb="5">
      <t>チョウエン</t>
    </rPh>
    <phoneticPr fontId="1"/>
  </si>
  <si>
    <t>未熟児網膜症</t>
    <rPh sb="0" eb="3">
      <t>ミジュクジ</t>
    </rPh>
    <rPh sb="3" eb="5">
      <t>モウマク</t>
    </rPh>
    <rPh sb="5" eb="6">
      <t>ショウ</t>
    </rPh>
    <phoneticPr fontId="1"/>
  </si>
  <si>
    <t>短期複合合併症</t>
    <rPh sb="0" eb="2">
      <t>タンキ</t>
    </rPh>
    <rPh sb="2" eb="4">
      <t>フクゴウ</t>
    </rPh>
    <rPh sb="4" eb="7">
      <t>ガッペイショウ</t>
    </rPh>
    <phoneticPr fontId="1"/>
  </si>
  <si>
    <t>*短期複合合併症：NICU死亡、脳出血 (grade III/IV)、脳室周囲白質軟化症</t>
    <rPh sb="1" eb="3">
      <t>タンキ</t>
    </rPh>
    <rPh sb="3" eb="5">
      <t>フクゴウ</t>
    </rPh>
    <rPh sb="5" eb="8">
      <t>ガッペイショウ</t>
    </rPh>
    <rPh sb="13" eb="15">
      <t>シボウ</t>
    </rPh>
    <rPh sb="16" eb="19">
      <t>ノウシュッケツ</t>
    </rPh>
    <rPh sb="35" eb="37">
      <t>ノウシツ</t>
    </rPh>
    <rPh sb="37" eb="39">
      <t>シュウイ</t>
    </rPh>
    <rPh sb="39" eb="41">
      <t>ハクシツ</t>
    </rPh>
    <rPh sb="41" eb="43">
      <t>ナンカ</t>
    </rPh>
    <rPh sb="43" eb="44">
      <t>ショウ</t>
    </rPh>
    <phoneticPr fontId="1"/>
  </si>
  <si>
    <t>長期予後 (3歳時)</t>
    <rPh sb="0" eb="2">
      <t>チョウキ</t>
    </rPh>
    <rPh sb="2" eb="4">
      <t>ヨゴ</t>
    </rPh>
    <rPh sb="7" eb="8">
      <t>サイ</t>
    </rPh>
    <rPh sb="8" eb="9">
      <t>ジ</t>
    </rPh>
    <phoneticPr fontId="1"/>
  </si>
  <si>
    <t>NICU退院後～3歳までの死亡</t>
    <rPh sb="4" eb="6">
      <t>タイイン</t>
    </rPh>
    <rPh sb="6" eb="7">
      <t>ゴ</t>
    </rPh>
    <rPh sb="9" eb="10">
      <t>サイ</t>
    </rPh>
    <rPh sb="13" eb="15">
      <t>シボウ</t>
    </rPh>
    <phoneticPr fontId="1"/>
  </si>
  <si>
    <t>脳性麻痺</t>
    <rPh sb="0" eb="4">
      <t>ノウセイマヒ</t>
    </rPh>
    <phoneticPr fontId="1"/>
  </si>
  <si>
    <t>発達指数＜70</t>
    <rPh sb="0" eb="2">
      <t>ハッタツ</t>
    </rPh>
    <rPh sb="2" eb="4">
      <t>シスウ</t>
    </rPh>
    <phoneticPr fontId="1"/>
  </si>
  <si>
    <t>眼鏡使用</t>
    <rPh sb="0" eb="2">
      <t>メガネ</t>
    </rPh>
    <rPh sb="2" eb="4">
      <t>シヨウ</t>
    </rPh>
    <phoneticPr fontId="1"/>
  </si>
  <si>
    <t>補聴器使用</t>
    <rPh sb="0" eb="3">
      <t>ホチョウキ</t>
    </rPh>
    <rPh sb="3" eb="5">
      <t>シヨウ</t>
    </rPh>
    <phoneticPr fontId="1"/>
  </si>
  <si>
    <t>長期複合合併症</t>
    <rPh sb="0" eb="2">
      <t>チョウキ</t>
    </rPh>
    <rPh sb="2" eb="4">
      <t>フクゴウ</t>
    </rPh>
    <rPh sb="4" eb="7">
      <t>ガッペイショウ</t>
    </rPh>
    <phoneticPr fontId="1"/>
  </si>
  <si>
    <t>*長期複合合併症：NICU退院後～3歳までの死亡、脳性麻痺、発達指数&lt;70</t>
    <rPh sb="1" eb="3">
      <t>チョウキ</t>
    </rPh>
    <rPh sb="3" eb="5">
      <t>フクゴウ</t>
    </rPh>
    <rPh sb="5" eb="8">
      <t>ガッペイショウ</t>
    </rPh>
    <rPh sb="13" eb="15">
      <t>タイイン</t>
    </rPh>
    <rPh sb="15" eb="16">
      <t>ゴ</t>
    </rPh>
    <rPh sb="18" eb="19">
      <t>サイ</t>
    </rPh>
    <rPh sb="22" eb="24">
      <t>シボウ</t>
    </rPh>
    <rPh sb="25" eb="29">
      <t>ノウセイマヒ</t>
    </rPh>
    <rPh sb="30" eb="32">
      <t>ハッタツ</t>
    </rPh>
    <rPh sb="32" eb="34">
      <t>シスウ</t>
    </rPh>
    <phoneticPr fontId="1"/>
  </si>
  <si>
    <t>★長期予後については、NICUを退院できた場合の各種合併症の確率を表示している★</t>
    <rPh sb="21" eb="23">
      <t>バアイ</t>
    </rPh>
    <rPh sb="24" eb="26">
      <t>カクシュ</t>
    </rPh>
    <rPh sb="26" eb="29">
      <t>ガッペイショウ</t>
    </rPh>
    <rPh sb="30" eb="32">
      <t>カクリツ</t>
    </rPh>
    <rPh sb="33" eb="35">
      <t>ヒョウジ</t>
    </rPh>
    <phoneticPr fontId="1"/>
  </si>
  <si>
    <t>母体・胎児情報</t>
    <rPh sb="0" eb="2">
      <t>ボタイ</t>
    </rPh>
    <rPh sb="3" eb="5">
      <t>タイジ</t>
    </rPh>
    <rPh sb="5" eb="7">
      <t>ジョウホウ</t>
    </rPh>
    <phoneticPr fontId="1"/>
  </si>
  <si>
    <t>備考</t>
    <rPh sb="0" eb="2">
      <t>ビコウ</t>
    </rPh>
    <phoneticPr fontId="1"/>
  </si>
  <si>
    <t>推定体重 (g)</t>
    <rPh sb="0" eb="2">
      <t>スイテイ</t>
    </rPh>
    <rPh sb="2" eb="4">
      <t>タイジュウ</t>
    </rPh>
    <phoneticPr fontId="1"/>
  </si>
  <si>
    <t>欄外*参照</t>
    <rPh sb="0" eb="2">
      <t>ランガイ</t>
    </rPh>
    <rPh sb="3" eb="5">
      <t>サンショウ</t>
    </rPh>
    <phoneticPr fontId="1"/>
  </si>
  <si>
    <t>15～45歳を選択</t>
    <rPh sb="5" eb="6">
      <t>サイ</t>
    </rPh>
    <rPh sb="7" eb="9">
      <t>センタク</t>
    </rPh>
    <phoneticPr fontId="1"/>
  </si>
  <si>
    <t>200～1500 (g)を半角で入力</t>
    <rPh sb="13" eb="15">
      <t>ハンカク</t>
    </rPh>
    <rPh sb="16" eb="18">
      <t>ニュウリョク</t>
    </rPh>
    <phoneticPr fontId="1"/>
  </si>
  <si>
    <t>男児=1, 女児=0</t>
    <rPh sb="0" eb="2">
      <t>ダンジ</t>
    </rPh>
    <rPh sb="6" eb="8">
      <t>ジョジ</t>
    </rPh>
    <phoneticPr fontId="1"/>
  </si>
  <si>
    <t>初産=0, 経産婦=1</t>
    <rPh sb="0" eb="2">
      <t>ショサン</t>
    </rPh>
    <rPh sb="6" eb="9">
      <t>ケイサンプ</t>
    </rPh>
    <phoneticPr fontId="1"/>
  </si>
  <si>
    <t>なし=0, あり=1</t>
    <phoneticPr fontId="1"/>
  </si>
  <si>
    <t>なし=0, あり=1</t>
    <phoneticPr fontId="1"/>
  </si>
  <si>
    <t>投与未=1, 投与済み=0</t>
    <rPh sb="0" eb="2">
      <t>トウヨ</t>
    </rPh>
    <rPh sb="2" eb="3">
      <t>ミ</t>
    </rPh>
    <phoneticPr fontId="1"/>
  </si>
  <si>
    <t>経腟分娩=1, 帝王切開=0</t>
    <rPh sb="0" eb="2">
      <t>ケイチツ</t>
    </rPh>
    <rPh sb="2" eb="4">
      <t>ブンベン</t>
    </rPh>
    <phoneticPr fontId="1"/>
  </si>
  <si>
    <t>在胎合計日数 (X週Y日)</t>
    <rPh sb="0" eb="2">
      <t>ザイタイ</t>
    </rPh>
    <rPh sb="2" eb="4">
      <t>ゴウケイ</t>
    </rPh>
    <rPh sb="4" eb="6">
      <t>ニッスウ</t>
    </rPh>
    <rPh sb="9" eb="10">
      <t>シュウ</t>
    </rPh>
    <rPh sb="11" eb="12">
      <t>ニチ</t>
    </rPh>
    <phoneticPr fontId="1"/>
  </si>
  <si>
    <t>X週Y日＝7X+Y(日)、在胎週数 22~31、日数 0～6を選択</t>
    <rPh sb="1" eb="2">
      <t>シュウ</t>
    </rPh>
    <rPh sb="3" eb="4">
      <t>ニチ</t>
    </rPh>
    <rPh sb="10" eb="11">
      <t>ニチ</t>
    </rPh>
    <rPh sb="13" eb="15">
      <t>ザイタイ</t>
    </rPh>
    <rPh sb="15" eb="17">
      <t>シュウスウ</t>
    </rPh>
    <rPh sb="24" eb="26">
      <t>ニッスウ</t>
    </rPh>
    <rPh sb="31" eb="33">
      <t>センタク</t>
    </rPh>
    <phoneticPr fontId="1"/>
  </si>
  <si>
    <t>*</t>
    <phoneticPr fontId="1"/>
  </si>
  <si>
    <t>(J:DC): 双胎(二絨毛膜性)=1、それ以外=0</t>
    <rPh sb="22" eb="24">
      <t>イガイ</t>
    </rPh>
    <phoneticPr fontId="1"/>
  </si>
  <si>
    <t>(J:MC): 双胎(一絨毛膜性)=1、それ以外=0</t>
    <rPh sb="22" eb="24">
      <t>イガイ</t>
    </rPh>
    <phoneticPr fontId="1"/>
  </si>
  <si>
    <t>(J:MC or DC): 双胎(一絨毛膜性)、双胎(二絨毛膜性)=1、単胎=0</t>
    <rPh sb="27" eb="28">
      <t>ニ</t>
    </rPh>
    <phoneticPr fontId="1"/>
  </si>
  <si>
    <t>短期予後計算式</t>
    <rPh sb="0" eb="2">
      <t>タンキ</t>
    </rPh>
    <rPh sb="2" eb="4">
      <t>ヨゴ</t>
    </rPh>
    <rPh sb="4" eb="7">
      <t>ケイサンシキ</t>
    </rPh>
    <phoneticPr fontId="1"/>
  </si>
  <si>
    <t>長期予後計算式</t>
    <rPh sb="0" eb="2">
      <t>チョウキ</t>
    </rPh>
    <rPh sb="2" eb="4">
      <t>ヨゴ</t>
    </rPh>
    <rPh sb="4" eb="7">
      <t>ケイサンシキ</t>
    </rPh>
    <phoneticPr fontId="1"/>
  </si>
  <si>
    <t>確率 (%) =exp(X)/[1+exp(X)]x100</t>
    <rPh sb="0" eb="2">
      <t>カクリツ</t>
    </rPh>
    <phoneticPr fontId="1"/>
  </si>
  <si>
    <t>以下の予後計算式をもとに各合併症における「X」を計算する。計算式中のA～Lは母体・胎児情報のA～Lに相当する。A～Lには備考を参照し数字を入れる。</t>
    <rPh sb="0" eb="2">
      <t>イカ</t>
    </rPh>
    <rPh sb="3" eb="5">
      <t>ヨゴ</t>
    </rPh>
    <rPh sb="5" eb="8">
      <t>ケイサンシキ</t>
    </rPh>
    <rPh sb="12" eb="16">
      <t>カクガッペイショウ</t>
    </rPh>
    <rPh sb="24" eb="26">
      <t>ケイサン</t>
    </rPh>
    <rPh sb="29" eb="32">
      <t>ケイサンシキ</t>
    </rPh>
    <rPh sb="32" eb="33">
      <t>チュウ</t>
    </rPh>
    <rPh sb="38" eb="40">
      <t>ボタイ</t>
    </rPh>
    <rPh sb="41" eb="43">
      <t>タイジ</t>
    </rPh>
    <rPh sb="43" eb="45">
      <t>ジョウホウ</t>
    </rPh>
    <rPh sb="50" eb="52">
      <t>ソウトウ</t>
    </rPh>
    <rPh sb="60" eb="62">
      <t>ビコウ</t>
    </rPh>
    <rPh sb="63" eb="65">
      <t>サンショウ</t>
    </rPh>
    <rPh sb="66" eb="68">
      <t>スウジ</t>
    </rPh>
    <rPh sb="69" eb="70">
      <t>イ</t>
    </rPh>
    <phoneticPr fontId="1"/>
  </si>
  <si>
    <r>
      <t xml:space="preserve">*モデル作成方法に関しては原著参照 Ushida </t>
    </r>
    <r>
      <rPr>
        <i/>
        <sz val="11"/>
        <color theme="1"/>
        <rFont val="メイリオ"/>
        <family val="3"/>
        <charset val="128"/>
      </rPr>
      <t>et al.</t>
    </r>
    <r>
      <rPr>
        <sz val="11"/>
        <color theme="1"/>
        <rFont val="メイリオ"/>
        <family val="3"/>
        <charset val="128"/>
      </rPr>
      <t xml:space="preserve"> Acta Obstet Gynecol Scand. 2021 Mar 3 (https://pubmed.ncbi.nlm.nih.gov/33656762/)</t>
    </r>
    <rPh sb="4" eb="8">
      <t>サクセイホウホウ</t>
    </rPh>
    <rPh sb="9" eb="10">
      <t>カン</t>
    </rPh>
    <rPh sb="13" eb="15">
      <t>ゲンチョ</t>
    </rPh>
    <rPh sb="15" eb="17">
      <t>サンショウ</t>
    </rPh>
    <phoneticPr fontId="1"/>
  </si>
  <si>
    <t>そのため、NICU死亡率が20％、長期複合合併症が30%だった場合</t>
    <rPh sb="9" eb="11">
      <t>シボウ</t>
    </rPh>
    <rPh sb="11" eb="12">
      <t>リツ</t>
    </rPh>
    <rPh sb="17" eb="19">
      <t>チョウキ</t>
    </rPh>
    <rPh sb="19" eb="21">
      <t>フクゴウ</t>
    </rPh>
    <rPh sb="21" eb="24">
      <t>ガッペイショウ</t>
    </rPh>
    <rPh sb="31" eb="33">
      <t>バアイ</t>
    </rPh>
    <phoneticPr fontId="1"/>
  </si>
  <si>
    <t>★以下の長期予後については、NICUを退院できた場合の各種合併症の確率を表示している(Readme タブも参照)★</t>
    <rPh sb="1" eb="3">
      <t>イカ</t>
    </rPh>
    <rPh sb="24" eb="26">
      <t>バアイ</t>
    </rPh>
    <rPh sb="27" eb="29">
      <t>カクシュ</t>
    </rPh>
    <rPh sb="29" eb="32">
      <t>ガッペイショウ</t>
    </rPh>
    <rPh sb="33" eb="35">
      <t>カクリツ</t>
    </rPh>
    <rPh sb="36" eb="38">
      <t>ヒョウジ</t>
    </rPh>
    <rPh sb="53" eb="55">
      <t>サンショウ</t>
    </rPh>
    <phoneticPr fontId="1"/>
  </si>
  <si>
    <t>NICU生存退院は80%となる。その30%(＝全体の24％)が長期複合合併症を持つことになる。</t>
    <rPh sb="4" eb="8">
      <t>セイゾンタイイン</t>
    </rPh>
    <rPh sb="23" eb="25">
      <t>ゼンタイ</t>
    </rPh>
    <rPh sb="31" eb="38">
      <t>チョウキフクゴウガッペイショウ</t>
    </rPh>
    <rPh sb="39" eb="40">
      <t>モ</t>
    </rPh>
    <phoneticPr fontId="1"/>
  </si>
  <si>
    <t>長期予後 (3歳時)＊</t>
    <rPh sb="0" eb="2">
      <t>チョウキ</t>
    </rPh>
    <rPh sb="2" eb="4">
      <t>ヨゴ</t>
    </rPh>
    <rPh sb="7" eb="8">
      <t>サイ</t>
    </rPh>
    <rPh sb="8" eb="9">
      <t>ジ</t>
    </rPh>
    <phoneticPr fontId="1"/>
  </si>
  <si>
    <t>3歳インタクトサバイバル*</t>
    <rPh sb="1" eb="2">
      <t>サイ</t>
    </rPh>
    <phoneticPr fontId="1"/>
  </si>
  <si>
    <t>*3歳までに以下がない状態（NICU死亡、長期複合合併症[NICU退院後～3歳までの死亡、脳性麻痺、発達指数&lt;70]）</t>
    <rPh sb="2" eb="3">
      <t>サイ</t>
    </rPh>
    <rPh sb="6" eb="8">
      <t>イカ</t>
    </rPh>
    <rPh sb="11" eb="13">
      <t>ジョウタイ</t>
    </rPh>
    <rPh sb="18" eb="20">
      <t>シボウ</t>
    </rPh>
    <phoneticPr fontId="1"/>
  </si>
  <si>
    <t>3歳インタクトサバイバル</t>
    <rPh sb="1" eb="2">
      <t>サイ</t>
    </rPh>
    <phoneticPr fontId="1"/>
  </si>
  <si>
    <t>100-NICU死亡率-(100-NICU死亡率)×長期複合合併症率/100</t>
    <rPh sb="8" eb="10">
      <t>シボウ</t>
    </rPh>
    <rPh sb="10" eb="11">
      <t>リツ</t>
    </rPh>
    <rPh sb="21" eb="23">
      <t>シボウ</t>
    </rPh>
    <rPh sb="23" eb="24">
      <t>リツ</t>
    </rPh>
    <rPh sb="26" eb="33">
      <t>チョウキフクゴウガッペイショウ</t>
    </rPh>
    <rPh sb="33" eb="34">
      <t>リツ</t>
    </rPh>
    <phoneticPr fontId="1"/>
  </si>
  <si>
    <t>3歳時インタクトサバイバル(NICU死亡や長期複合合併症がない状態)＝100-20-24=56%となる</t>
    <rPh sb="1" eb="3">
      <t>サイジ</t>
    </rPh>
    <rPh sb="18" eb="20">
      <t>シボウ</t>
    </rPh>
    <rPh sb="21" eb="28">
      <t>チョウキフクゴウガッペイショウ</t>
    </rPh>
    <rPh sb="31" eb="33">
      <t>ジョウタイ</t>
    </rPh>
    <phoneticPr fontId="1"/>
  </si>
  <si>
    <t>予測モデル作成</t>
    <rPh sb="0" eb="2">
      <t>ヨソク</t>
    </rPh>
    <rPh sb="5" eb="7">
      <t>サクセイ</t>
    </rPh>
    <phoneticPr fontId="1"/>
  </si>
  <si>
    <t>使用データ</t>
    <rPh sb="0" eb="2">
      <t>シヨウ</t>
    </rPh>
    <phoneticPr fontId="1"/>
  </si>
  <si>
    <t>新生児臨床研究ネットワーク 2006-2015年</t>
    <rPh sb="0" eb="3">
      <t>シンセイジ</t>
    </rPh>
    <rPh sb="3" eb="7">
      <t>リンショウケンキュウ</t>
    </rPh>
    <rPh sb="23" eb="24">
      <t>ネン</t>
    </rPh>
    <phoneticPr fontId="1"/>
  </si>
  <si>
    <t>多重ロジスティック回帰モデル</t>
    <rPh sb="0" eb="2">
      <t>タジュウ</t>
    </rPh>
    <rPh sb="9" eb="11">
      <t>カイキ</t>
    </rPh>
    <phoneticPr fontId="1"/>
  </si>
  <si>
    <t>名古屋大学　産婦人科　牛田貴文</t>
    <rPh sb="0" eb="5">
      <t>ナゴヤダイガク</t>
    </rPh>
    <rPh sb="6" eb="10">
      <t>サンフジンカ</t>
    </rPh>
    <rPh sb="11" eb="15">
      <t>ウシダタカフミ</t>
    </rPh>
    <phoneticPr fontId="1"/>
  </si>
  <si>
    <t>E-mail: u-taka23@med.nagoya-u.ac.jp</t>
    <phoneticPr fontId="1"/>
  </si>
  <si>
    <t>使用上の注意</t>
    <rPh sb="0" eb="3">
      <t>シヨウジョウ</t>
    </rPh>
    <rPh sb="4" eb="6">
      <t>チュウイ</t>
    </rPh>
    <phoneticPr fontId="1"/>
  </si>
  <si>
    <t>本プログラムはあくまで日本における平均的な新生児合併症率を計算したものであり、</t>
    <rPh sb="0" eb="1">
      <t>ホン</t>
    </rPh>
    <rPh sb="11" eb="13">
      <t>ニホン</t>
    </rPh>
    <rPh sb="17" eb="20">
      <t>ヘイキンテキ</t>
    </rPh>
    <rPh sb="21" eb="24">
      <t>シンセイジ</t>
    </rPh>
    <rPh sb="24" eb="27">
      <t>ガッペイショウ</t>
    </rPh>
    <rPh sb="27" eb="28">
      <t>リツ</t>
    </rPh>
    <rPh sb="29" eb="31">
      <t>ケイサン</t>
    </rPh>
    <phoneticPr fontId="1"/>
  </si>
  <si>
    <t>愛知県保健医療局生活衛生部　医薬安全課の許可あり</t>
    <rPh sb="20" eb="22">
      <t>キョカ</t>
    </rPh>
    <phoneticPr fontId="1"/>
  </si>
  <si>
    <t>作成者連絡先</t>
    <rPh sb="0" eb="3">
      <t>サクセイシャ</t>
    </rPh>
    <rPh sb="3" eb="6">
      <t>レンラクサキ</t>
    </rPh>
    <phoneticPr fontId="1"/>
  </si>
  <si>
    <t>一般公開の許可</t>
    <rPh sb="0" eb="2">
      <t>イッパン</t>
    </rPh>
    <rPh sb="2" eb="4">
      <t>コウカイ</t>
    </rPh>
    <rPh sb="5" eb="7">
      <t>キョカ</t>
    </rPh>
    <phoneticPr fontId="1"/>
  </si>
  <si>
    <t>本プログラムを使用しないこと。また本プログラムは周産期医療に従事している者による</t>
    <rPh sb="7" eb="9">
      <t>シヨウ</t>
    </rPh>
    <rPh sb="17" eb="18">
      <t>ホン</t>
    </rPh>
    <rPh sb="24" eb="27">
      <t>シュウサンキ</t>
    </rPh>
    <rPh sb="27" eb="29">
      <t>イリョウ</t>
    </rPh>
    <rPh sb="30" eb="32">
      <t>ジュウジ</t>
    </rPh>
    <rPh sb="36" eb="37">
      <t>モノ</t>
    </rPh>
    <phoneticPr fontId="1"/>
  </si>
  <si>
    <t>使用を想定しており、医療従事者以外は使用しないこと。本プログラムによる結果を</t>
    <phoneticPr fontId="1"/>
  </si>
  <si>
    <t>本プログラムの使用により生じたいかなるトラブル・損害等について、一切の責任を</t>
    <rPh sb="0" eb="1">
      <t>ホン</t>
    </rPh>
    <rPh sb="1" eb="2">
      <t>イッポン</t>
    </rPh>
    <rPh sb="7" eb="9">
      <t>シヨウ</t>
    </rPh>
    <rPh sb="12" eb="13">
      <t>ショウ</t>
    </rPh>
    <phoneticPr fontId="1"/>
  </si>
  <si>
    <t>負いかねます。上記の内容をすべて同意した上で、本プログラムを使用するものとします。</t>
    <phoneticPr fontId="1"/>
  </si>
  <si>
    <t>どのように解釈し、どのように医療現場で利用するかは、その医療従事者の判断・責任であり、</t>
    <rPh sb="14" eb="18">
      <t>イリョウゲンバ</t>
    </rPh>
    <rPh sb="28" eb="33">
      <t>イリョウジュウジシャ</t>
    </rPh>
    <rPh sb="34" eb="36">
      <t>ハンダン</t>
    </rPh>
    <rPh sb="37" eb="39">
      <t>セキニン</t>
    </rPh>
    <phoneticPr fontId="1"/>
  </si>
  <si>
    <t>(https://pubmed.ncbi.nlm.nih.gov/33656762/)</t>
    <phoneticPr fontId="1"/>
  </si>
  <si>
    <t>「Antenatal prediction models for short- and medium-term outcomes in preterm infants」</t>
    <phoneticPr fontId="1"/>
  </si>
  <si>
    <t>個々の症例での新生児予後を予測したものではありません。そのため治療方針の決定に</t>
    <rPh sb="0" eb="2">
      <t>ココ</t>
    </rPh>
    <rPh sb="3" eb="5">
      <t>ショウレイ</t>
    </rPh>
    <rPh sb="7" eb="12">
      <t>シンセイジヨゴ</t>
    </rPh>
    <rPh sb="13" eb="15">
      <t>ヨソク</t>
    </rPh>
    <rPh sb="31" eb="35">
      <t>チリョウホウシン</t>
    </rPh>
    <rPh sb="36" eb="38">
      <t>ケッテイ</t>
    </rPh>
    <phoneticPr fontId="1"/>
  </si>
  <si>
    <r>
      <t xml:space="preserve">詳細は原著論文参照　Ushida </t>
    </r>
    <r>
      <rPr>
        <i/>
        <sz val="11"/>
        <color theme="1"/>
        <rFont val="メイリオ"/>
        <family val="3"/>
        <charset val="128"/>
      </rPr>
      <t>et al.</t>
    </r>
    <r>
      <rPr>
        <sz val="11"/>
        <color theme="1"/>
        <rFont val="メイリオ"/>
        <family val="3"/>
        <charset val="128"/>
      </rPr>
      <t xml:space="preserve"> Acta Obstet Gynecol Scand. 2021 Mar 3</t>
    </r>
    <rPh sb="0" eb="2">
      <t>ショウサイ</t>
    </rPh>
    <rPh sb="3" eb="7">
      <t>ゲンチョロンブン</t>
    </rPh>
    <rPh sb="7" eb="9">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</si>
</sst>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Arial"/>
      <family val="2"/>
    </font>
    <font>
      <sz val="11"/>
      <color theme="1"/>
      <name val="Times New Roman"/>
      <family val="1"/>
    </font>
    <font>
      <sz val="11"/>
      <color theme="0"/>
      <name val="Times New Roman"/>
      <family val="1"/>
    </font>
    <font>
      <b/>
      <sz val="11"/>
      <color theme="1"/>
      <name val="メイリオ"/>
      <family val="3"/>
      <charset val="128"/>
    </font>
    <font>
      <sz val="11"/>
      <color theme="1"/>
      <name val="メイリオ"/>
      <family val="3"/>
      <charset val="128"/>
    </font>
    <font>
      <sz val="10.5"/>
      <color theme="1"/>
      <name val="メイリオ"/>
      <family val="3"/>
      <charset val="128"/>
    </font>
    <font>
      <sz val="11"/>
      <color rgb="FFFF0000"/>
      <name val="メイリオ"/>
      <family val="3"/>
      <charset val="128"/>
    </font>
    <font>
      <i/>
      <sz val="11"/>
      <color theme="1"/>
      <name val="メイリオ"/>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37">
    <xf numFmtId="0" fontId="0" fillId="0" borderId="0" xfId="0"/>
    <xf numFmtId="0" fontId="3" fillId="0" borderId="0" xfId="0" applyFont="1" applyProtection="1"/>
    <xf numFmtId="0" fontId="0" fillId="0" borderId="0" xfId="0" applyProtection="1"/>
    <xf numFmtId="0" fontId="4" fillId="0" borderId="0" xfId="0" applyFont="1" applyProtection="1"/>
    <xf numFmtId="0" fontId="5"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Alignment="1" applyProtection="1">
      <alignment horizontal="left" vertical="center"/>
    </xf>
    <xf numFmtId="0" fontId="4" fillId="0" borderId="0" xfId="0" applyFont="1"/>
    <xf numFmtId="0" fontId="4" fillId="0" borderId="0" xfId="0" applyFont="1" applyFill="1" applyProtection="1"/>
    <xf numFmtId="0" fontId="3" fillId="0" borderId="0" xfId="0" applyFont="1" applyFill="1" applyProtection="1"/>
    <xf numFmtId="0" fontId="0" fillId="0" borderId="0" xfId="0" applyFill="1" applyProtection="1"/>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0" xfId="0" applyFont="1" applyProtection="1"/>
    <xf numFmtId="0" fontId="6" fillId="0" borderId="1" xfId="0" applyFont="1" applyBorder="1" applyAlignment="1">
      <alignment horizontal="center" vertical="center"/>
    </xf>
    <xf numFmtId="0" fontId="7" fillId="0" borderId="0" xfId="0" applyFont="1"/>
    <xf numFmtId="0" fontId="6" fillId="0" borderId="1" xfId="0" applyFont="1" applyFill="1" applyBorder="1" applyAlignment="1" applyProtection="1">
      <alignment horizontal="center" vertical="center"/>
    </xf>
    <xf numFmtId="176" fontId="7" fillId="0" borderId="1" xfId="0" applyNumberFormat="1" applyFont="1" applyBorder="1" applyAlignment="1" applyProtection="1">
      <alignment horizontal="center"/>
      <protection hidden="1"/>
    </xf>
    <xf numFmtId="0" fontId="9" fillId="0" borderId="0" xfId="0" applyFont="1" applyProtection="1"/>
    <xf numFmtId="0" fontId="7" fillId="0" borderId="0" xfId="0" applyFont="1" applyFill="1" applyBorder="1" applyAlignment="1">
      <alignment horizontal="center" vertical="center"/>
    </xf>
    <xf numFmtId="0" fontId="7" fillId="0" borderId="1" xfId="0" applyFont="1" applyBorder="1"/>
    <xf numFmtId="0" fontId="7" fillId="0" borderId="0" xfId="0" applyFont="1" applyFill="1"/>
    <xf numFmtId="0" fontId="7" fillId="0" borderId="1" xfId="0" applyFont="1" applyFill="1" applyBorder="1"/>
    <xf numFmtId="0" fontId="7" fillId="0" borderId="1"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Border="1"/>
    <xf numFmtId="0" fontId="7" fillId="0" borderId="0" xfId="0" applyFont="1" applyBorder="1" applyAlignment="1">
      <alignment horizontal="left" vertical="center"/>
    </xf>
    <xf numFmtId="177" fontId="8" fillId="0" borderId="1" xfId="0" applyNumberFormat="1" applyFont="1" applyBorder="1" applyAlignment="1" applyProtection="1">
      <alignment horizontal="center"/>
      <protection hidden="1"/>
    </xf>
    <xf numFmtId="176" fontId="7" fillId="0" borderId="0" xfId="0" applyNumberFormat="1" applyFont="1" applyProtection="1">
      <protection hidden="1"/>
    </xf>
    <xf numFmtId="0" fontId="6" fillId="0" borderId="1"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locked="0"/>
    </xf>
    <xf numFmtId="176" fontId="7" fillId="0" borderId="1" xfId="0" applyNumberFormat="1" applyFont="1" applyBorder="1" applyAlignment="1" applyProtection="1">
      <alignment horizontal="center" vertical="center"/>
      <protection hidden="1"/>
    </xf>
    <xf numFmtId="0" fontId="6" fillId="0" borderId="1"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38" fontId="7" fillId="0" borderId="1" xfId="1"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Normal="100" workbookViewId="0">
      <selection activeCell="I3" sqref="I3"/>
    </sheetView>
  </sheetViews>
  <sheetFormatPr defaultRowHeight="13" x14ac:dyDescent="0.2"/>
  <cols>
    <col min="1" max="1" width="5.08984375" style="2" customWidth="1"/>
    <col min="2" max="2" width="37.81640625" style="2" customWidth="1"/>
    <col min="3" max="3" width="13.1796875" style="2" customWidth="1"/>
    <col min="4" max="4" width="6.54296875" style="2" customWidth="1"/>
    <col min="5" max="5" width="5.08984375" style="2" customWidth="1"/>
    <col min="6" max="6" width="5.81640625" style="2" customWidth="1"/>
    <col min="7" max="7" width="6.1796875" style="2" customWidth="1"/>
    <col min="8" max="8" width="43.08984375" style="2" customWidth="1"/>
    <col min="9" max="9" width="16.36328125" style="2" customWidth="1"/>
    <col min="10" max="10" width="7" style="2" customWidth="1"/>
    <col min="11" max="11" width="7.54296875" style="2" customWidth="1"/>
    <col min="12" max="16384" width="8.7265625" style="2"/>
  </cols>
  <sheetData>
    <row r="1" spans="1:12" ht="15" customHeight="1" x14ac:dyDescent="0.3">
      <c r="A1" s="1"/>
      <c r="B1" s="1"/>
      <c r="C1" s="1"/>
      <c r="D1" s="1"/>
      <c r="E1" s="1"/>
      <c r="F1" s="1"/>
      <c r="G1" s="1"/>
      <c r="H1" s="1"/>
      <c r="I1" s="1"/>
      <c r="J1" s="1"/>
      <c r="K1" s="1"/>
      <c r="L1" s="1"/>
    </row>
    <row r="2" spans="1:12" ht="17" customHeight="1" x14ac:dyDescent="0.6">
      <c r="A2" s="1"/>
      <c r="B2" s="16" t="s">
        <v>29</v>
      </c>
      <c r="C2" s="32" t="s">
        <v>30</v>
      </c>
      <c r="D2" s="32"/>
      <c r="E2" s="32"/>
      <c r="F2" s="32"/>
      <c r="G2" s="13"/>
      <c r="H2" s="14" t="s">
        <v>50</v>
      </c>
      <c r="I2" s="14" t="s">
        <v>51</v>
      </c>
      <c r="J2" s="3"/>
      <c r="K2" s="4"/>
      <c r="L2" s="1"/>
    </row>
    <row r="3" spans="1:12" ht="17" customHeight="1" x14ac:dyDescent="0.6">
      <c r="A3" s="1"/>
      <c r="B3" s="11" t="s">
        <v>34</v>
      </c>
      <c r="C3" s="33"/>
      <c r="D3" s="33"/>
      <c r="E3" s="34"/>
      <c r="F3" s="30" t="s">
        <v>31</v>
      </c>
      <c r="G3" s="13"/>
      <c r="H3" s="11" t="s">
        <v>52</v>
      </c>
      <c r="I3" s="17" t="str">
        <f>IF(OR(C4="",E4="",C6="",C8="",C11="",C12="",C13="",D14=""),"",EXP(5.3379-0.0306*(C4*7+E4)+0.3662*(IF(C6="経腟分娩",1,0))-0.3029*(IF(C8="あり",1,0))+0.579*(IF(C11="投与未",1,0))+0.4141*(IF(C12="双胎(一絨毛膜性)",1,0))+0.2741*(IF(C13="男児",1,0))-0.00362*(D14))/(1+EXP(5.3379-0.0306*(C4*7+E4)+0.3662*(IF(C6="経腟分娩",1,0))-0.3029*(IF(C8="あり",1,0))+0.579*(IF(C11="投与未",1,0))+0.4141*(IF(C12="双胎(一絨毛膜性)",1,0))+0.2741*(IF(C13="男児",1,0))-0.00362*(D14)))*100)</f>
        <v/>
      </c>
      <c r="J3" s="3"/>
      <c r="K3" s="5"/>
      <c r="L3" s="1"/>
    </row>
    <row r="4" spans="1:12" ht="17" customHeight="1" x14ac:dyDescent="0.6">
      <c r="A4" s="1"/>
      <c r="B4" s="11" t="s">
        <v>47</v>
      </c>
      <c r="C4" s="30"/>
      <c r="D4" s="30" t="s">
        <v>32</v>
      </c>
      <c r="E4" s="30"/>
      <c r="F4" s="30" t="s">
        <v>33</v>
      </c>
      <c r="G4" s="13"/>
      <c r="H4" s="11" t="s">
        <v>53</v>
      </c>
      <c r="I4" s="17" t="str">
        <f>IF(OR(C4="",E4="",C6="",C8="",C9="",C10="",C11="",C12="",C13="",D14=""),"", EXP(13.1458-0.0695*(C4*7+E4)-0.7847*(IF(C6="経腟分娩",1,0))+0.3731*(IF(C8="あり",1,0))-0.5562*(IF(C9="あり",1,0))-0.5486*(IF(C10="あり",1,0))+0.2206*(IF(C11="投与未",1,0))+0.4832*(IF(C12="双胎(二絨毛膜性)",1,0))+0.4357*(IF(C12="双胎(一絨毛膜性)",1,0))+0.0651*(IF(C13="男児",1,0))+0.00149*(D14))/(1+EXP(13.1458-0.0695*(C4*7+E4)-0.7847*(IF(C6="経腟分娩",1,0))+0.3731*(IF(C8="あり",1,0))-0.5562*(IF(C9="あり",1,0))-0.5486*(IF(C10="あり",1,0))+0.2206*(IF(C11="投与未",1,0))+0.4832*(IF(C12="双胎(二絨毛膜性)",1,0))+0.4357*(IF(C12="双胎(一絨毛膜性)",1,0))+0.0651*(IF(C13="男児",1,0))+0.00149*(D14)))*100)</f>
        <v/>
      </c>
      <c r="J4" s="3"/>
      <c r="K4" s="5"/>
      <c r="L4" s="1"/>
    </row>
    <row r="5" spans="1:12" ht="17" customHeight="1" x14ac:dyDescent="0.6">
      <c r="A5" s="1"/>
      <c r="B5" s="11" t="s">
        <v>35</v>
      </c>
      <c r="C5" s="33"/>
      <c r="D5" s="33"/>
      <c r="E5" s="33"/>
      <c r="F5" s="33"/>
      <c r="G5" s="13"/>
      <c r="H5" s="11" t="s">
        <v>54</v>
      </c>
      <c r="I5" s="17" t="str">
        <f>IF(OR(C4="",E4="",C6="",C9="",C10="",C11="",C12="",C13="",D14=""),"",EXP(7.7738-0.0341*(C4*7+E4)-0.1594*(IF(C6="経腟分娩",1,0))+0.2242*(IF(C9="あり",1,0))+0.1001*(IF(C10="あり",1,0))-0.325*(IF(C11="投与未",1,0))+0.2925*(IF(C12="双胎(一絨毛膜性)",1,0))+0.3494*(IF(C13="男児",1,0))-0.00258*(D14))/(1+EXP(7.7738-0.0341*(C4*7+E4)-0.1594*(IF(C6="経腟分娩",1,0))+0.2242*(IF(C9="あり",1,0))+0.1001*(IF(C10="あり",1,0))-0.325*(IF(C11="投与未",1,0))+0.2925*(IF(C12="双胎(一絨毛膜性)",1,0))+0.3494*(IF(C13="男児",1,0))-0.00258*(D14)))*100)</f>
        <v/>
      </c>
      <c r="J5" s="3"/>
      <c r="K5" s="5"/>
      <c r="L5" s="1"/>
    </row>
    <row r="6" spans="1:12" ht="17" customHeight="1" x14ac:dyDescent="0.6">
      <c r="A6" s="1"/>
      <c r="B6" s="11" t="s">
        <v>36</v>
      </c>
      <c r="C6" s="35"/>
      <c r="D6" s="35"/>
      <c r="E6" s="35"/>
      <c r="F6" s="35"/>
      <c r="G6" s="13"/>
      <c r="H6" s="11" t="s">
        <v>55</v>
      </c>
      <c r="I6" s="17" t="str">
        <f>IF(OR(C4="",E4="",C9="",C10="",C11="",C12="",C13="",D14=""),"",EXP(5.4195-0.0315*(C4*7+E4)+0.4374*(IF(C9="あり",1,0))+0.4479*(IF(C10="あり",1,0))-0.2711*(IF(C11="投与未",1,0))-0.4795*(IF(C12="双胎(二絨毛膜性)",1,0))-0.3435*(IF(C12="双胎(一絨毛膜性)",1,0))+0.3492*(IF(C13="男児",1,0))-0.00279*(D14))/(1+EXP(5.4195-0.0315*(C4*7+E4)+0.4374*(IF(C9="あり",1,0))+0.4479*(IF(C10="あり",1,0))-0.2711*(IF(C11="投与未",1,0))-0.4795*(IF(C12="双胎(二絨毛膜性)",1,0))-0.3435*(IF(C12="双胎(一絨毛膜性)",1,0))+0.3492*(IF(C13="男児",1,0))-0.00279*(D14)))*100)</f>
        <v/>
      </c>
      <c r="J6" s="3"/>
      <c r="K6" s="5"/>
      <c r="L6" s="1"/>
    </row>
    <row r="7" spans="1:12" ht="17" customHeight="1" x14ac:dyDescent="0.6">
      <c r="A7" s="1"/>
      <c r="B7" s="11" t="s">
        <v>37</v>
      </c>
      <c r="C7" s="33"/>
      <c r="D7" s="33"/>
      <c r="E7" s="33"/>
      <c r="F7" s="33"/>
      <c r="G7" s="13"/>
      <c r="H7" s="11" t="s">
        <v>56</v>
      </c>
      <c r="I7" s="17" t="str">
        <f>IF(OR(C4="",E4="",C8="",C10="",C11="",C12="",C13=""),"",EXP(7.763-0.0582*(C4*7+E4)-0.645*(IF(C8="あり",1,0))-0.2995*(IF(C10="あり",1,0))+0.6195*(IF(C11="投与未",1,0))+0.3734*(IF(C12="双胎(一絨毛膜性)",1,0))+0.1366*(IF(C13="男児",1,0)))/(1+EXP(7.763-0.0582*(C4*7+E4)-0.645*(IF(C8="あり",1,0))-0.2995*(IF(C10="あり",1,0))+0.6195*(IF(C11="投与未",1,0))+0.3734*(IF(C12="双胎(一絨毛膜性)",1,0))+0.1366*(IF(C13="男児",1,0))))*100)</f>
        <v/>
      </c>
      <c r="J7" s="3"/>
      <c r="K7" s="5"/>
      <c r="L7" s="1"/>
    </row>
    <row r="8" spans="1:12" ht="17" customHeight="1" x14ac:dyDescent="0.6">
      <c r="A8" s="1"/>
      <c r="B8" s="11" t="s">
        <v>38</v>
      </c>
      <c r="C8" s="33"/>
      <c r="D8" s="33"/>
      <c r="E8" s="33"/>
      <c r="F8" s="33"/>
      <c r="G8" s="13"/>
      <c r="H8" s="11" t="s">
        <v>57</v>
      </c>
      <c r="I8" s="17" t="str">
        <f>IF(OR(C4="",E4="",C9="",C11="",C12="",D14=""),"",EXP(0.0564-0.0259*(C4*7+E4)+0.2043*(IF(C9="あり",1,0))+0.3511*(IF(C11="投与未",1,0))+0.7224*(IF(C12="双胎(一絨毛膜性)",1,0))+0.00138*(D14))/(1+EXP(0.0564-0.0259*(C4*7+E4)+0.2043*(IF(C9="あり",1,0))+0.3511*(IF(C11="投与未",1,0))+0.7224*(IF(C12="双胎(一絨毛膜性)",1,0))+0.00138*(D14)))*100)</f>
        <v/>
      </c>
      <c r="J8" s="3"/>
      <c r="K8" s="5"/>
      <c r="L8" s="1"/>
    </row>
    <row r="9" spans="1:12" ht="17" customHeight="1" x14ac:dyDescent="0.6">
      <c r="A9" s="1"/>
      <c r="B9" s="11" t="s">
        <v>39</v>
      </c>
      <c r="C9" s="33"/>
      <c r="D9" s="33"/>
      <c r="E9" s="33"/>
      <c r="F9" s="33"/>
      <c r="G9" s="13"/>
      <c r="H9" s="11" t="s">
        <v>58</v>
      </c>
      <c r="I9" s="17" t="str">
        <f>IF(OR(C4="",E4="",C5="",C8="",C9="",C10="",C11="",D14=""),"",EXP(3.9433-0.0271*(C4*7+E4)+0.1038*(IF(C5="経産婦",1,0))-0.188*(IF(C8="あり",1,0))+0.3063*(IF(C9="あり",1,0))-0.135*(IF(C10="あり",1,0))+0.2184*(IF(C11="投与未",1,0))-0.00142*(D14))/(1+EXP(3.9433-0.0271*(C4*7+E4)+0.1038*(IF(C5="経産婦",1,0))-0.188*(IF(C8="あり",1,0))+0.3063*(IF(C9="あり",1,0))-0.135*(IF(C10="あり",1,0))+0.2184*(IF(C11="投与未",1,0))-0.00142*(D14)))*100)</f>
        <v/>
      </c>
      <c r="J9" s="3"/>
      <c r="K9" s="5"/>
      <c r="L9" s="1"/>
    </row>
    <row r="10" spans="1:12" ht="17" customHeight="1" x14ac:dyDescent="0.6">
      <c r="A10" s="1"/>
      <c r="B10" s="11" t="s">
        <v>40</v>
      </c>
      <c r="C10" s="33"/>
      <c r="D10" s="33"/>
      <c r="E10" s="33"/>
      <c r="F10" s="33"/>
      <c r="G10" s="13"/>
      <c r="H10" s="11" t="s">
        <v>59</v>
      </c>
      <c r="I10" s="27" t="str">
        <f>IF(OR(C4="",E4="",C12="",C13="",D14=""),"",EXP(4.4169-0.0395*(C4*7+E4) +0.489*(IF(C12="双胎(一絨毛膜性)",1,0))+0.5216*(IF(C13="男児",1,0))-0.00155*(D14))/(1+EXP(4.4169-0.0395*(C4*7+E4) +0.489*(IF(C12="双胎(一絨毛膜性)",1,0))+0.5216*(IF(C13="男児",1,0))-0.00155*(D14)))*100)</f>
        <v/>
      </c>
      <c r="J10" s="3"/>
      <c r="K10" s="5"/>
      <c r="L10" s="1"/>
    </row>
    <row r="11" spans="1:12" ht="17" customHeight="1" x14ac:dyDescent="0.6">
      <c r="A11" s="1"/>
      <c r="B11" s="11" t="s">
        <v>41</v>
      </c>
      <c r="C11" s="33"/>
      <c r="D11" s="33"/>
      <c r="E11" s="33"/>
      <c r="F11" s="33"/>
      <c r="G11" s="13"/>
      <c r="H11" s="11" t="s">
        <v>60</v>
      </c>
      <c r="I11" s="17" t="str">
        <f>IF(OR(C4="",E4="",C6="",C8="",C12="",D14=""),"",EXP(7.9565-0.0423*(C4*7+E4)-0.191*(IF(C6="経腟分娩",1,0))-0.2362*(IF(C8="あり",1,0))+0.2719*(IF(C12="双胎(一絨毛膜性)",1,0))-0.00158*(D14))/(1+EXP(7.9565-0.0423*(C4*7+E4)-0.191*(IF(C6="経腟分娩",1,0))-0.2362*(IF(C8="あり",1,0))+0.2719*(IF(C12="双胎(一絨毛膜性)",1,0))-0.00158*(D14)))*100)</f>
        <v/>
      </c>
      <c r="J11" s="3"/>
      <c r="K11" s="5"/>
      <c r="L11" s="1"/>
    </row>
    <row r="12" spans="1:12" ht="17" customHeight="1" x14ac:dyDescent="0.6">
      <c r="A12" s="1"/>
      <c r="B12" s="11" t="s">
        <v>42</v>
      </c>
      <c r="C12" s="33"/>
      <c r="D12" s="33"/>
      <c r="E12" s="33"/>
      <c r="F12" s="33"/>
      <c r="G12" s="13"/>
      <c r="H12" s="11" t="s">
        <v>61</v>
      </c>
      <c r="I12" s="17" t="str">
        <f>IF(OR(C4="",E4="",C6="",C8="",C10="",C11="",C12="",C13="",D14=""),"",EXP(6.0734-0.0406*(C4*7+E4)+0.1987*(IF(C6="経腟分娩",1,0))-0.3522*(IF(C8="あり",1,0))-0.1343*(IF(C10="あり",1,0))+0.5677*(IF(C11="投与未",1,0))+0.4898*(IF(C12="双胎(一絨毛膜性)",1,0))+0.1236*(IF(C13="男児",1,0))-0.00077*(D14))/(1+EXP(6.0734-0.0406*(C4*7+E4)+0.1987*(IF(C6="経腟分娩",1,0))-0.3522*(IF(C8="あり",1,0))-0.1343*(IF(C10="あり",1,0))+0.5677*(IF(C11="投与未",1,0))+0.4898*(IF(C12="双胎(一絨毛膜性)",1,0))+0.1236*(IF(C13="男児",1,0))-0.00077*(D14)))*100)</f>
        <v/>
      </c>
      <c r="J12" s="3"/>
      <c r="K12" s="5"/>
      <c r="L12" s="1"/>
    </row>
    <row r="13" spans="1:12" ht="17" customHeight="1" x14ac:dyDescent="0.6">
      <c r="A13" s="1"/>
      <c r="B13" s="11" t="s">
        <v>43</v>
      </c>
      <c r="C13" s="33"/>
      <c r="D13" s="33"/>
      <c r="E13" s="33"/>
      <c r="F13" s="33"/>
      <c r="G13" s="13"/>
      <c r="H13" s="15" t="s">
        <v>62</v>
      </c>
      <c r="I13" s="28"/>
      <c r="J13" s="3"/>
      <c r="K13" s="5"/>
      <c r="L13" s="1"/>
    </row>
    <row r="14" spans="1:12" ht="17" customHeight="1" x14ac:dyDescent="0.6">
      <c r="A14" s="1"/>
      <c r="B14" s="11" t="s">
        <v>48</v>
      </c>
      <c r="C14" s="30" t="s">
        <v>44</v>
      </c>
      <c r="D14" s="34"/>
      <c r="E14" s="36"/>
      <c r="F14" s="30" t="s">
        <v>45</v>
      </c>
      <c r="G14" s="13"/>
      <c r="H14" s="15"/>
      <c r="I14" s="28"/>
      <c r="J14" s="3"/>
      <c r="K14" s="5"/>
      <c r="L14" s="1"/>
    </row>
    <row r="15" spans="1:12" ht="17" customHeight="1" x14ac:dyDescent="0.6">
      <c r="A15" s="1"/>
      <c r="B15" s="13"/>
      <c r="C15" s="13"/>
      <c r="D15" s="13"/>
      <c r="E15" s="13"/>
      <c r="F15" s="13"/>
      <c r="G15" s="13"/>
      <c r="H15" s="14" t="s">
        <v>63</v>
      </c>
      <c r="I15" s="29" t="s">
        <v>51</v>
      </c>
      <c r="J15" s="3"/>
      <c r="K15" s="5"/>
      <c r="L15" s="1"/>
    </row>
    <row r="16" spans="1:12" ht="17" customHeight="1" x14ac:dyDescent="0.6">
      <c r="A16" s="1"/>
      <c r="B16" s="13" t="s">
        <v>46</v>
      </c>
      <c r="C16" s="13"/>
      <c r="D16" s="13"/>
      <c r="E16" s="13"/>
      <c r="F16" s="13"/>
      <c r="G16" s="13"/>
      <c r="H16" s="20" t="s">
        <v>99</v>
      </c>
      <c r="I16" s="31" t="str">
        <f>IF(OR(I3="",I27=""),"",100-I3-(100-I3)*I27/100)</f>
        <v/>
      </c>
      <c r="J16" s="3"/>
      <c r="K16" s="5"/>
      <c r="L16" s="1"/>
    </row>
    <row r="17" spans="1:13" ht="17" customHeight="1" x14ac:dyDescent="0.6">
      <c r="A17" s="1"/>
      <c r="B17" s="13" t="s">
        <v>49</v>
      </c>
      <c r="C17" s="13"/>
      <c r="D17" s="13"/>
      <c r="E17" s="13"/>
      <c r="F17" s="13"/>
      <c r="G17" s="13"/>
      <c r="H17" s="15" t="s">
        <v>100</v>
      </c>
      <c r="I17" s="28"/>
      <c r="J17" s="3"/>
      <c r="K17" s="4"/>
      <c r="L17" s="1"/>
    </row>
    <row r="18" spans="1:13" ht="17" customHeight="1" x14ac:dyDescent="0.6">
      <c r="A18" s="1"/>
      <c r="B18" s="13"/>
      <c r="C18" s="13"/>
      <c r="D18" s="13"/>
      <c r="E18" s="13"/>
      <c r="F18" s="13"/>
      <c r="G18" s="13"/>
      <c r="H18" s="13"/>
      <c r="I18" s="28"/>
      <c r="J18" s="3"/>
      <c r="K18" s="5"/>
      <c r="L18" s="1"/>
    </row>
    <row r="19" spans="1:13" ht="17" customHeight="1" x14ac:dyDescent="0.6">
      <c r="A19" s="1"/>
      <c r="B19" s="13"/>
      <c r="C19" s="13"/>
      <c r="D19" s="13"/>
      <c r="E19" s="13"/>
      <c r="F19" s="13"/>
      <c r="G19" s="13"/>
      <c r="H19" s="18" t="s">
        <v>96</v>
      </c>
      <c r="I19" s="28"/>
      <c r="J19" s="3"/>
      <c r="K19" s="5"/>
      <c r="L19" s="1"/>
    </row>
    <row r="20" spans="1:13" ht="17" customHeight="1" x14ac:dyDescent="0.6">
      <c r="A20" s="1"/>
      <c r="B20" s="13"/>
      <c r="C20" s="13"/>
      <c r="D20" s="13"/>
      <c r="E20" s="13"/>
      <c r="F20" s="13"/>
      <c r="G20" s="13"/>
      <c r="H20" s="14" t="s">
        <v>63</v>
      </c>
      <c r="I20" s="29" t="s">
        <v>51</v>
      </c>
      <c r="J20" s="3"/>
      <c r="K20" s="5"/>
      <c r="L20" s="1"/>
    </row>
    <row r="21" spans="1:13" ht="17" customHeight="1" x14ac:dyDescent="0.6">
      <c r="A21" s="1"/>
      <c r="B21" s="13"/>
      <c r="C21" s="13"/>
      <c r="D21" s="13"/>
      <c r="E21" s="13"/>
      <c r="F21" s="13"/>
      <c r="G21" s="13"/>
      <c r="H21" s="11" t="s">
        <v>64</v>
      </c>
      <c r="I21" s="17" t="str">
        <f>IF(OR(C3="",C5="",C6="",D14=""),"",EXP(-1.006-0.0943*(C3)+0.5643*(IF(C5="経産婦",1,0))+0.6307*(IF(C6="経腟分娩",1,0))-0.00144*(D14))/(1+EXP(-1.006-0.0943*(C3)+0.5643*(IF(C5="経産婦",1,0))+0.6307*(IF(C6="経腟分娩",1,0))-0.00144*(D14)))*100)</f>
        <v/>
      </c>
      <c r="J21" s="3"/>
      <c r="K21" s="5"/>
      <c r="L21" s="1"/>
    </row>
    <row r="22" spans="1:13" ht="17" customHeight="1" x14ac:dyDescent="0.6">
      <c r="A22" s="1"/>
      <c r="B22" s="13"/>
      <c r="C22" s="13"/>
      <c r="D22" s="13"/>
      <c r="E22" s="13"/>
      <c r="F22" s="13"/>
      <c r="G22" s="13"/>
      <c r="H22" s="11" t="s">
        <v>65</v>
      </c>
      <c r="I22" s="17" t="str">
        <f>IF(OR(C3="",C4="",E4="",C5="",C11="",C12="",C13=""),"",EXP(3.9768-0.0196*(C3)-0.0324*(C4*7+E4)+0.2416*(IF(C5="経産婦",1,0))+0.3192*(IF(C11="投与未",1,0))+0.2965*(IF(C12="双胎(二絨毛膜性)",1,0))+0.5281*(IF(C12="双胎(一絨毛膜性)",1,0))+0.2202*(IF(C13="男児",1,0)))/(1+EXP(3.9768-0.0196*(C3)-0.0324*(C4*7+E4)+0.2416*(IF(C5="経産婦",1,0))+0.3192*(IF(C11="投与未",1,0))+0.2965*(IF(C12="双胎(二絨毛膜性)",1,0))+0.5281*(IF(C12="双胎(一絨毛膜性)",1,0))+0.2202*(IF(C13="男児",1,0))))*100)</f>
        <v/>
      </c>
      <c r="J22" s="3"/>
      <c r="K22" s="5"/>
      <c r="L22" s="1"/>
    </row>
    <row r="23" spans="1:13" ht="17" customHeight="1" x14ac:dyDescent="0.6">
      <c r="A23" s="1"/>
      <c r="B23" s="13"/>
      <c r="C23" s="13"/>
      <c r="D23" s="13"/>
      <c r="E23" s="13"/>
      <c r="F23" s="13"/>
      <c r="G23" s="13"/>
      <c r="H23" s="11" t="s">
        <v>66</v>
      </c>
      <c r="I23" s="17" t="str">
        <f>IF(OR(C4="",E4="",C9="",C12="",C13="",D14=""),"",EXP(3.5128-0.022*(C4*7+E4)-0.2009*(IF(C9="あり",1,0))+0.2477*(IF(C12="双胎(一絨毛膜性)",1,0))+0.8112*(IF(C13="男児",1,0))-0.00142*(D14))/(1+EXP(3.5128-0.022*(C4*7+E4)-0.2009*(IF(C9="あり",1,0))+0.2477*(IF(C12="双胎(一絨毛膜性)",1,0))+0.8112*(IF(C13="男児",1,0))-0.00142*(D14)))*100)</f>
        <v/>
      </c>
      <c r="J23" s="3"/>
      <c r="K23" s="5"/>
      <c r="L23" s="1"/>
    </row>
    <row r="24" spans="1:13" ht="17" customHeight="1" x14ac:dyDescent="0.6">
      <c r="A24" s="1"/>
      <c r="B24" s="13"/>
      <c r="C24" s="13"/>
      <c r="D24" s="13"/>
      <c r="E24" s="13"/>
      <c r="F24" s="13"/>
      <c r="G24" s="13"/>
      <c r="H24" s="11" t="s">
        <v>55</v>
      </c>
      <c r="I24" s="17" t="str">
        <f>IF(OR(C4="",E4="",C6="",C10="",D14=""),"",EXP(1.1605-0.0178*(C4*7+E4)+0.5458*(IF(C6="経腟分娩",1,0))+0.4774*(IF(C10="あり",1,0))-0.00225*(D14))/(1+EXP(1.1605-0.0178*(C4*7+E4)+0.5458*(IF(C6="経腟分娩",1,0))+0.4774*(IF(C10="あり",1,0))-0.00225*(D14)))*100)</f>
        <v/>
      </c>
      <c r="J24" s="3"/>
      <c r="K24" s="5"/>
      <c r="L24" s="1"/>
    </row>
    <row r="25" spans="1:13" ht="17" customHeight="1" x14ac:dyDescent="0.6">
      <c r="A25" s="1"/>
      <c r="B25" s="13"/>
      <c r="C25" s="13"/>
      <c r="D25" s="13"/>
      <c r="E25" s="13"/>
      <c r="F25" s="13"/>
      <c r="G25" s="13"/>
      <c r="H25" s="11" t="s">
        <v>67</v>
      </c>
      <c r="I25" s="17" t="str">
        <f>IF(OR(C4="",E4="",C7="",C13=""),"",EXP(5.9126-0.0464*(C4*7+E4)+0.6591*(IF(C7="あり",1,0))-0.2812*(IF(C13="男児",1,0)))/(1+EXP(5.9126-0.0464*(C4*7+E4)+0.6591*(IF(C7="あり",1,0))-0.2812*(IF(C13="男児",1,0))))*100)</f>
        <v/>
      </c>
      <c r="J25" s="3"/>
      <c r="K25" s="3"/>
      <c r="L25" s="1"/>
    </row>
    <row r="26" spans="1:13" ht="17" customHeight="1" x14ac:dyDescent="0.6">
      <c r="A26" s="1"/>
      <c r="B26" s="13"/>
      <c r="C26" s="13"/>
      <c r="D26" s="13"/>
      <c r="E26" s="13"/>
      <c r="F26" s="13"/>
      <c r="G26" s="13"/>
      <c r="H26" s="11" t="s">
        <v>68</v>
      </c>
      <c r="I26" s="17" t="str">
        <f>IF(OR(C4="",E4="",C6="",C9=""),"",EXP(5.453-0.0517*(C4*7+E4)-0.9202*(IF(C6="経腟分娩",1,0))-1.3022*(IF(C9="あり",1,0)))/(1+EXP(5.453-0.0517*(C4*7+E4)-0.9202*(IF(C6="経腟分娩",1,0))-1.3022*(IF(C9="あり",1,0))))*100)</f>
        <v/>
      </c>
      <c r="J26" s="3"/>
      <c r="K26" s="3"/>
      <c r="L26" s="1"/>
    </row>
    <row r="27" spans="1:13" ht="17" customHeight="1" x14ac:dyDescent="0.6">
      <c r="A27" s="1"/>
      <c r="B27" s="3"/>
      <c r="C27" s="3"/>
      <c r="D27" s="3"/>
      <c r="E27" s="3"/>
      <c r="F27" s="3"/>
      <c r="G27" s="3"/>
      <c r="H27" s="11" t="s">
        <v>69</v>
      </c>
      <c r="I27" s="17" t="str">
        <f>IF(OR(C3="",C4="",E4="",C5="",C11="",C12="",C13="",D14=""),"",EXP(4.013-0.0124*(C3)+0.1124*(IF(C5="経産婦",1,0))-0.0246*(C4*7+E4)+0.1527*(IF(C11="投与未",1,0))+0.3109*(IF(C12="双胎(一絨毛膜性)",1,0))+0.6035*(IF(C13="男児",1,0))-0.00089*(D14))/(1+EXP(4.013-0.0124*(C3)+0.1124*(IF(C5="経産婦",1,0))-0.0246*(C4*7+E4)+0.1527*(IF(C11="投与未",1,0))+0.3109*(IF(C12="双胎(一絨毛膜性)",1,0))+0.6035*(IF(C13="男児",1,0))-0.00089*(D14)))*100)</f>
        <v/>
      </c>
      <c r="J27" s="8"/>
      <c r="K27" s="8"/>
      <c r="L27" s="9"/>
      <c r="M27" s="10"/>
    </row>
    <row r="28" spans="1:13" ht="17" customHeight="1" x14ac:dyDescent="0.6">
      <c r="A28" s="1"/>
      <c r="B28" s="3"/>
      <c r="C28" s="3"/>
      <c r="D28" s="3"/>
      <c r="E28" s="3"/>
      <c r="F28" s="3"/>
      <c r="G28" s="3"/>
      <c r="H28" s="13"/>
      <c r="I28" s="13"/>
      <c r="J28" s="3"/>
      <c r="K28" s="3"/>
      <c r="L28" s="1"/>
    </row>
    <row r="29" spans="1:13" ht="17" customHeight="1" x14ac:dyDescent="0.6">
      <c r="A29" s="1"/>
      <c r="B29" s="1"/>
      <c r="C29" s="1"/>
      <c r="D29" s="1"/>
      <c r="E29" s="1"/>
      <c r="F29" s="1"/>
      <c r="G29" s="1"/>
      <c r="H29" s="15" t="s">
        <v>70</v>
      </c>
      <c r="I29" s="13"/>
      <c r="J29" s="1"/>
      <c r="K29" s="1"/>
      <c r="L29" s="1"/>
    </row>
    <row r="30" spans="1:13" ht="15" customHeight="1" x14ac:dyDescent="0.3">
      <c r="A30" s="1"/>
      <c r="B30" s="1"/>
      <c r="C30" s="1"/>
      <c r="D30" s="1"/>
      <c r="E30" s="1"/>
      <c r="F30" s="1"/>
      <c r="G30" s="1"/>
      <c r="H30" s="6"/>
      <c r="I30" s="8"/>
      <c r="J30" s="1"/>
      <c r="K30" s="1"/>
      <c r="L30" s="1"/>
    </row>
    <row r="31" spans="1:13" ht="15" customHeight="1" x14ac:dyDescent="0.3">
      <c r="A31" s="1"/>
      <c r="B31" s="1"/>
      <c r="C31" s="1"/>
      <c r="D31" s="1"/>
      <c r="E31" s="1"/>
      <c r="F31" s="1"/>
      <c r="G31" s="1"/>
      <c r="I31" s="3"/>
      <c r="J31" s="1"/>
      <c r="K31" s="1"/>
      <c r="L31" s="1"/>
    </row>
    <row r="32" spans="1:13" ht="15" customHeight="1" x14ac:dyDescent="0.3">
      <c r="A32" s="1"/>
      <c r="B32" s="1"/>
      <c r="C32" s="1"/>
      <c r="D32" s="1"/>
      <c r="E32" s="1"/>
      <c r="F32" s="1"/>
      <c r="G32" s="1"/>
      <c r="H32" s="3"/>
      <c r="I32" s="1"/>
      <c r="J32" s="1"/>
      <c r="K32" s="1"/>
      <c r="L32" s="1"/>
    </row>
    <row r="33" spans="1:12" ht="15" customHeight="1" x14ac:dyDescent="0.3">
      <c r="A33" s="1"/>
      <c r="B33" s="1"/>
      <c r="C33" s="1"/>
      <c r="D33" s="1"/>
      <c r="E33" s="1"/>
      <c r="F33" s="1"/>
      <c r="G33" s="1"/>
      <c r="H33" s="3"/>
      <c r="I33" s="1"/>
      <c r="J33" s="1"/>
      <c r="K33" s="1"/>
      <c r="L33" s="1"/>
    </row>
    <row r="34" spans="1:12" ht="15" customHeight="1" x14ac:dyDescent="0.3">
      <c r="A34" s="1"/>
      <c r="B34" s="1"/>
      <c r="C34" s="1"/>
      <c r="D34" s="1"/>
      <c r="E34" s="1"/>
      <c r="F34" s="1"/>
      <c r="G34" s="1"/>
      <c r="H34" s="1"/>
      <c r="I34" s="1"/>
      <c r="J34" s="1"/>
      <c r="K34" s="1"/>
      <c r="L34" s="1"/>
    </row>
    <row r="35" spans="1:12" ht="15" customHeight="1" x14ac:dyDescent="0.3">
      <c r="A35" s="1"/>
      <c r="B35" s="1"/>
      <c r="C35" s="1"/>
      <c r="D35" s="1"/>
      <c r="E35" s="1"/>
      <c r="F35" s="1"/>
      <c r="G35" s="1"/>
      <c r="H35" s="1"/>
      <c r="I35" s="1"/>
      <c r="J35" s="1"/>
      <c r="K35" s="1"/>
      <c r="L35" s="1"/>
    </row>
    <row r="36" spans="1:12" ht="14" x14ac:dyDescent="0.3">
      <c r="A36" s="1"/>
      <c r="B36" s="1"/>
      <c r="C36" s="1"/>
      <c r="D36" s="1"/>
      <c r="E36" s="1"/>
      <c r="F36" s="1"/>
      <c r="G36" s="1"/>
      <c r="H36" s="1"/>
      <c r="I36" s="1"/>
      <c r="J36" s="1"/>
      <c r="K36" s="1"/>
      <c r="L36" s="1"/>
    </row>
    <row r="37" spans="1:12" ht="14" x14ac:dyDescent="0.3">
      <c r="A37" s="1"/>
      <c r="B37" s="1"/>
      <c r="C37" s="1"/>
      <c r="D37" s="1"/>
      <c r="E37" s="1"/>
      <c r="F37" s="1"/>
      <c r="G37" s="1"/>
      <c r="H37" s="1"/>
      <c r="I37" s="1"/>
      <c r="J37" s="1"/>
      <c r="K37" s="1"/>
      <c r="L37" s="1"/>
    </row>
    <row r="38" spans="1:12" ht="14" x14ac:dyDescent="0.3">
      <c r="A38" s="1"/>
      <c r="B38" s="1"/>
      <c r="C38" s="1"/>
      <c r="D38" s="1"/>
      <c r="E38" s="1"/>
      <c r="F38" s="1"/>
      <c r="G38" s="1"/>
      <c r="H38" s="1"/>
      <c r="I38" s="1"/>
      <c r="J38" s="1"/>
      <c r="K38" s="1"/>
      <c r="L38" s="1"/>
    </row>
    <row r="39" spans="1:12" ht="14" x14ac:dyDescent="0.3">
      <c r="A39" s="1"/>
      <c r="B39" s="1"/>
      <c r="C39" s="1"/>
      <c r="D39" s="1"/>
      <c r="E39" s="1"/>
      <c r="F39" s="1"/>
      <c r="G39" s="1"/>
      <c r="H39" s="1"/>
      <c r="I39" s="1"/>
      <c r="J39" s="1"/>
      <c r="K39" s="1"/>
      <c r="L39" s="1"/>
    </row>
    <row r="40" spans="1:12" ht="14" x14ac:dyDescent="0.3">
      <c r="A40" s="1"/>
      <c r="B40" s="1"/>
      <c r="C40" s="1"/>
      <c r="D40" s="1"/>
      <c r="E40" s="1"/>
      <c r="F40" s="1"/>
      <c r="G40" s="1"/>
      <c r="H40" s="1"/>
      <c r="I40" s="1"/>
      <c r="J40" s="1"/>
      <c r="K40" s="1"/>
      <c r="L40" s="1"/>
    </row>
    <row r="41" spans="1:12" ht="14" x14ac:dyDescent="0.3">
      <c r="A41" s="1"/>
      <c r="B41" s="1"/>
      <c r="C41" s="1"/>
      <c r="D41" s="1"/>
      <c r="E41" s="1"/>
      <c r="F41" s="1"/>
      <c r="G41" s="1"/>
      <c r="H41" s="1"/>
      <c r="I41" s="1"/>
      <c r="J41" s="1"/>
      <c r="K41" s="1"/>
      <c r="L41" s="1"/>
    </row>
    <row r="42" spans="1:12" ht="14" x14ac:dyDescent="0.3">
      <c r="A42" s="1"/>
      <c r="B42" s="1"/>
      <c r="C42" s="1"/>
      <c r="D42" s="1"/>
      <c r="E42" s="1"/>
      <c r="F42" s="1"/>
      <c r="G42" s="1"/>
      <c r="H42" s="1"/>
      <c r="I42" s="1"/>
      <c r="J42" s="1"/>
      <c r="K42" s="1"/>
      <c r="L42" s="1"/>
    </row>
    <row r="43" spans="1:12" ht="14" x14ac:dyDescent="0.3">
      <c r="A43" s="1"/>
      <c r="B43" s="1"/>
      <c r="C43" s="1"/>
      <c r="D43" s="1"/>
      <c r="E43" s="1"/>
      <c r="F43" s="1"/>
      <c r="G43" s="1"/>
      <c r="H43" s="1"/>
      <c r="I43" s="1"/>
      <c r="J43" s="1"/>
      <c r="K43" s="1"/>
      <c r="L43" s="1"/>
    </row>
    <row r="44" spans="1:12" ht="14" x14ac:dyDescent="0.3">
      <c r="A44" s="1"/>
      <c r="B44" s="1"/>
      <c r="C44" s="1"/>
      <c r="D44" s="1"/>
      <c r="E44" s="1"/>
      <c r="F44" s="1"/>
      <c r="G44" s="1"/>
      <c r="H44" s="1"/>
      <c r="I44" s="1"/>
      <c r="J44" s="1"/>
      <c r="K44" s="1"/>
      <c r="L44" s="1"/>
    </row>
    <row r="45" spans="1:12" ht="14" x14ac:dyDescent="0.3">
      <c r="A45" s="1"/>
      <c r="B45" s="1"/>
      <c r="C45" s="1"/>
      <c r="D45" s="1"/>
      <c r="E45" s="1"/>
      <c r="F45" s="1"/>
      <c r="G45" s="1"/>
      <c r="H45" s="1"/>
      <c r="I45" s="1"/>
      <c r="J45" s="1"/>
      <c r="K45" s="1"/>
      <c r="L45" s="1"/>
    </row>
    <row r="46" spans="1:12" ht="14" x14ac:dyDescent="0.3">
      <c r="A46" s="1"/>
      <c r="B46" s="1"/>
      <c r="C46" s="1"/>
      <c r="D46" s="1"/>
      <c r="E46" s="1"/>
      <c r="F46" s="1"/>
      <c r="G46" s="1"/>
      <c r="H46" s="1"/>
      <c r="I46" s="1"/>
      <c r="J46" s="1"/>
      <c r="K46" s="1"/>
      <c r="L46" s="1"/>
    </row>
    <row r="47" spans="1:12" ht="14" x14ac:dyDescent="0.3">
      <c r="A47" s="1"/>
      <c r="B47" s="1"/>
      <c r="C47" s="1"/>
      <c r="D47" s="1"/>
      <c r="E47" s="1"/>
      <c r="F47" s="1"/>
      <c r="G47" s="1"/>
      <c r="H47" s="1"/>
      <c r="I47" s="1"/>
      <c r="J47" s="1"/>
      <c r="K47" s="1"/>
      <c r="L47" s="1"/>
    </row>
    <row r="48" spans="1:12" ht="14" x14ac:dyDescent="0.3">
      <c r="A48" s="1"/>
      <c r="B48" s="1"/>
      <c r="C48" s="1"/>
      <c r="D48" s="1"/>
      <c r="E48" s="1"/>
      <c r="F48" s="1"/>
      <c r="G48" s="1"/>
      <c r="H48" s="1"/>
      <c r="I48" s="1"/>
      <c r="J48" s="1"/>
      <c r="K48" s="1"/>
      <c r="L48" s="1"/>
    </row>
    <row r="49" spans="1:12" ht="14" x14ac:dyDescent="0.3">
      <c r="A49" s="1"/>
      <c r="B49" s="1"/>
      <c r="C49" s="1"/>
      <c r="D49" s="1"/>
      <c r="E49" s="1"/>
      <c r="F49" s="1"/>
      <c r="G49" s="1"/>
      <c r="H49" s="1"/>
      <c r="I49" s="1"/>
      <c r="J49" s="1"/>
      <c r="K49" s="1"/>
      <c r="L49" s="1"/>
    </row>
    <row r="50" spans="1:12" ht="14" x14ac:dyDescent="0.3">
      <c r="A50" s="1"/>
      <c r="B50" s="1"/>
      <c r="C50" s="1"/>
      <c r="D50" s="1"/>
      <c r="E50" s="1"/>
      <c r="F50" s="1"/>
      <c r="G50" s="1"/>
      <c r="H50" s="1"/>
      <c r="I50" s="1"/>
      <c r="J50" s="1"/>
      <c r="K50" s="1"/>
      <c r="L50" s="1"/>
    </row>
    <row r="51" spans="1:12" ht="14" x14ac:dyDescent="0.3">
      <c r="A51" s="1"/>
      <c r="B51" s="1"/>
      <c r="C51" s="1"/>
      <c r="D51" s="1"/>
      <c r="E51" s="1"/>
      <c r="F51" s="1"/>
      <c r="G51" s="1"/>
      <c r="H51" s="1"/>
      <c r="I51" s="1"/>
      <c r="J51" s="1"/>
      <c r="K51" s="1"/>
      <c r="L51" s="1"/>
    </row>
    <row r="52" spans="1:12" ht="14" x14ac:dyDescent="0.3">
      <c r="A52" s="1"/>
      <c r="B52" s="1"/>
      <c r="C52" s="1"/>
      <c r="D52" s="1"/>
      <c r="E52" s="1"/>
      <c r="F52" s="1"/>
      <c r="G52" s="1"/>
      <c r="H52" s="1"/>
      <c r="I52" s="1"/>
      <c r="J52" s="1"/>
      <c r="K52" s="1"/>
      <c r="L52" s="1"/>
    </row>
    <row r="53" spans="1:12" ht="14" x14ac:dyDescent="0.3">
      <c r="A53" s="1"/>
      <c r="B53" s="1"/>
      <c r="C53" s="1"/>
      <c r="D53" s="1"/>
      <c r="E53" s="1"/>
      <c r="F53" s="1"/>
      <c r="G53" s="1"/>
      <c r="H53" s="1"/>
      <c r="I53" s="1"/>
      <c r="J53" s="1"/>
      <c r="K53" s="1"/>
      <c r="L53" s="1"/>
    </row>
    <row r="54" spans="1:12" ht="14" x14ac:dyDescent="0.3">
      <c r="A54" s="1"/>
      <c r="B54" s="1"/>
      <c r="C54" s="1"/>
      <c r="D54" s="1"/>
      <c r="E54" s="1"/>
      <c r="F54" s="1"/>
      <c r="G54" s="1"/>
      <c r="H54" s="1"/>
      <c r="I54" s="1"/>
      <c r="J54" s="1"/>
      <c r="K54" s="1"/>
      <c r="L54" s="1"/>
    </row>
    <row r="55" spans="1:12" ht="14" x14ac:dyDescent="0.3">
      <c r="H55" s="1"/>
      <c r="I55" s="1"/>
    </row>
    <row r="56" spans="1:12" ht="14" x14ac:dyDescent="0.3">
      <c r="H56" s="1"/>
      <c r="I56" s="1"/>
    </row>
    <row r="57" spans="1:12" ht="14" x14ac:dyDescent="0.3">
      <c r="H57" s="1"/>
      <c r="I57" s="1"/>
    </row>
  </sheetData>
  <sheetProtection password="C0E9" sheet="1" objects="1" scenarios="1"/>
  <dataConsolidate/>
  <mergeCells count="12">
    <mergeCell ref="C13:F13"/>
    <mergeCell ref="D14:E14"/>
    <mergeCell ref="C8:F8"/>
    <mergeCell ref="C9:F9"/>
    <mergeCell ref="C10:F10"/>
    <mergeCell ref="C11:F11"/>
    <mergeCell ref="C12:F12"/>
    <mergeCell ref="C2:F2"/>
    <mergeCell ref="C3:E3"/>
    <mergeCell ref="C5:F5"/>
    <mergeCell ref="C6:F6"/>
    <mergeCell ref="C7:F7"/>
  </mergeCells>
  <phoneticPr fontId="1"/>
  <dataValidations count="10">
    <dataValidation type="list" allowBlank="1" showInputMessage="1" showErrorMessage="1" sqref="C6:F6">
      <formula1>"経腟分娩,帝王切開"</formula1>
    </dataValidation>
    <dataValidation type="list" allowBlank="1" showInputMessage="1" showErrorMessage="1" sqref="C5:F5">
      <formula1>"初産婦,経産婦"</formula1>
    </dataValidation>
    <dataValidation type="list" allowBlank="1" showInputMessage="1" showErrorMessage="1" sqref="C4">
      <formula1>"22,23,24,25,26,27,28,29,30,31"</formula1>
    </dataValidation>
    <dataValidation type="list" allowBlank="1" showInputMessage="1" showErrorMessage="1" sqref="E4">
      <formula1>"0,1,2,3,4,5,6"</formula1>
    </dataValidation>
    <dataValidation type="list" allowBlank="1" showInputMessage="1" showErrorMessage="1" sqref="C3:E3">
      <formula1>"15,16,17,18,19,20,21,22,23,24,25,26,27,28,29,30,31,32,33,34,35,36,37,38,39,40,41,42,43,44,45,46,47,48,49,50"</formula1>
    </dataValidation>
    <dataValidation type="list" allowBlank="1" showInputMessage="1" showErrorMessage="1" sqref="C12:F12">
      <formula1>"単胎,双胎(一絨毛膜性),双胎(二絨毛膜性)"</formula1>
    </dataValidation>
    <dataValidation type="list" allowBlank="1" showInputMessage="1" showErrorMessage="1" sqref="C11:F11">
      <formula1>"投与未,投与済"</formula1>
    </dataValidation>
    <dataValidation type="list" allowBlank="1" showInputMessage="1" showErrorMessage="1" sqref="C13:F13">
      <formula1>"男児,女児"</formula1>
    </dataValidation>
    <dataValidation type="list" allowBlank="1" showInputMessage="1" showErrorMessage="1" sqref="C7:F10">
      <formula1>"なし,あり"</formula1>
    </dataValidation>
    <dataValidation type="whole" allowBlank="1" showInputMessage="1" showErrorMessage="1" errorTitle="無効な入力" error="半角で記載してください。推定体重は200～1500gの間で記載してください。" sqref="D14:E14">
      <formula1>200</formula1>
      <formula2>1500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zoomScale="90" zoomScaleNormal="90" workbookViewId="0">
      <selection activeCell="D14" sqref="D14"/>
    </sheetView>
  </sheetViews>
  <sheetFormatPr defaultRowHeight="13" x14ac:dyDescent="0.2"/>
  <cols>
    <col min="2" max="2" width="3.7265625" customWidth="1"/>
    <col min="3" max="3" width="36.6328125" customWidth="1"/>
    <col min="4" max="4" width="54.7265625" customWidth="1"/>
    <col min="6" max="6" width="43.6328125" customWidth="1"/>
    <col min="7" max="7" width="148.81640625" customWidth="1"/>
  </cols>
  <sheetData>
    <row r="1" spans="2:7" ht="15" customHeight="1" x14ac:dyDescent="0.3">
      <c r="B1" s="7"/>
      <c r="C1" s="7"/>
      <c r="D1" s="7"/>
      <c r="E1" s="7"/>
      <c r="F1" s="7"/>
      <c r="G1" s="7"/>
    </row>
    <row r="2" spans="2:7" ht="20" customHeight="1" x14ac:dyDescent="0.6">
      <c r="B2" s="20"/>
      <c r="C2" s="14" t="s">
        <v>72</v>
      </c>
      <c r="D2" s="14" t="s">
        <v>73</v>
      </c>
      <c r="E2" s="15"/>
      <c r="F2" s="21" t="s">
        <v>92</v>
      </c>
      <c r="G2" s="15"/>
    </row>
    <row r="3" spans="2:7" ht="20" customHeight="1" x14ac:dyDescent="0.6">
      <c r="B3" s="12" t="s">
        <v>0</v>
      </c>
      <c r="C3" s="11" t="s">
        <v>34</v>
      </c>
      <c r="D3" s="11" t="s">
        <v>76</v>
      </c>
      <c r="E3" s="15"/>
      <c r="F3" s="15" t="s">
        <v>93</v>
      </c>
      <c r="G3" s="15"/>
    </row>
    <row r="4" spans="2:7" ht="20" customHeight="1" x14ac:dyDescent="0.6">
      <c r="B4" s="12" t="s">
        <v>1</v>
      </c>
      <c r="C4" s="11" t="s">
        <v>84</v>
      </c>
      <c r="D4" s="11" t="s">
        <v>85</v>
      </c>
      <c r="E4" s="15"/>
      <c r="F4" s="15" t="s">
        <v>94</v>
      </c>
      <c r="G4" s="15"/>
    </row>
    <row r="5" spans="2:7" ht="20" customHeight="1" x14ac:dyDescent="0.6">
      <c r="B5" s="12" t="s">
        <v>2</v>
      </c>
      <c r="C5" s="11" t="s">
        <v>35</v>
      </c>
      <c r="D5" s="11" t="s">
        <v>79</v>
      </c>
      <c r="E5" s="15"/>
      <c r="F5" s="15"/>
      <c r="G5" s="15"/>
    </row>
    <row r="6" spans="2:7" ht="20" customHeight="1" x14ac:dyDescent="0.6">
      <c r="B6" s="12" t="s">
        <v>3</v>
      </c>
      <c r="C6" s="11" t="s">
        <v>36</v>
      </c>
      <c r="D6" s="11" t="s">
        <v>83</v>
      </c>
      <c r="E6" s="15"/>
      <c r="F6" s="14" t="s">
        <v>50</v>
      </c>
      <c r="G6" s="12" t="s">
        <v>90</v>
      </c>
    </row>
    <row r="7" spans="2:7" ht="20" customHeight="1" x14ac:dyDescent="0.6">
      <c r="B7" s="12" t="s">
        <v>4</v>
      </c>
      <c r="C7" s="11" t="s">
        <v>37</v>
      </c>
      <c r="D7" s="11" t="s">
        <v>80</v>
      </c>
      <c r="E7" s="15"/>
      <c r="F7" s="11" t="s">
        <v>52</v>
      </c>
      <c r="G7" s="20" t="s">
        <v>12</v>
      </c>
    </row>
    <row r="8" spans="2:7" ht="20" customHeight="1" x14ac:dyDescent="0.6">
      <c r="B8" s="12" t="s">
        <v>5</v>
      </c>
      <c r="C8" s="11" t="s">
        <v>38</v>
      </c>
      <c r="D8" s="11" t="s">
        <v>81</v>
      </c>
      <c r="E8" s="15"/>
      <c r="F8" s="11" t="s">
        <v>53</v>
      </c>
      <c r="G8" s="20" t="s">
        <v>13</v>
      </c>
    </row>
    <row r="9" spans="2:7" ht="20" customHeight="1" x14ac:dyDescent="0.6">
      <c r="B9" s="12" t="s">
        <v>6</v>
      </c>
      <c r="C9" s="11" t="s">
        <v>39</v>
      </c>
      <c r="D9" s="11" t="s">
        <v>80</v>
      </c>
      <c r="E9" s="15"/>
      <c r="F9" s="11" t="s">
        <v>54</v>
      </c>
      <c r="G9" s="20" t="s">
        <v>14</v>
      </c>
    </row>
    <row r="10" spans="2:7" ht="20" customHeight="1" x14ac:dyDescent="0.6">
      <c r="B10" s="12" t="s">
        <v>7</v>
      </c>
      <c r="C10" s="11" t="s">
        <v>40</v>
      </c>
      <c r="D10" s="11" t="s">
        <v>81</v>
      </c>
      <c r="E10" s="15"/>
      <c r="F10" s="11" t="s">
        <v>55</v>
      </c>
      <c r="G10" s="20" t="s">
        <v>18</v>
      </c>
    </row>
    <row r="11" spans="2:7" ht="20" customHeight="1" x14ac:dyDescent="0.6">
      <c r="B11" s="12" t="s">
        <v>8</v>
      </c>
      <c r="C11" s="11" t="s">
        <v>41</v>
      </c>
      <c r="D11" s="11" t="s">
        <v>82</v>
      </c>
      <c r="E11" s="15"/>
      <c r="F11" s="11" t="s">
        <v>56</v>
      </c>
      <c r="G11" s="20" t="s">
        <v>19</v>
      </c>
    </row>
    <row r="12" spans="2:7" ht="20" customHeight="1" x14ac:dyDescent="0.6">
      <c r="B12" s="12" t="s">
        <v>9</v>
      </c>
      <c r="C12" s="11" t="s">
        <v>42</v>
      </c>
      <c r="D12" s="11" t="s">
        <v>75</v>
      </c>
      <c r="E12" s="15"/>
      <c r="F12" s="11" t="s">
        <v>57</v>
      </c>
      <c r="G12" s="22" t="s">
        <v>20</v>
      </c>
    </row>
    <row r="13" spans="2:7" ht="20" customHeight="1" x14ac:dyDescent="0.6">
      <c r="B13" s="12" t="s">
        <v>10</v>
      </c>
      <c r="C13" s="11" t="s">
        <v>43</v>
      </c>
      <c r="D13" s="11" t="s">
        <v>78</v>
      </c>
      <c r="E13" s="15"/>
      <c r="F13" s="11" t="s">
        <v>58</v>
      </c>
      <c r="G13" s="22" t="s">
        <v>21</v>
      </c>
    </row>
    <row r="14" spans="2:7" ht="20" customHeight="1" x14ac:dyDescent="0.6">
      <c r="B14" s="23" t="s">
        <v>11</v>
      </c>
      <c r="C14" s="11" t="s">
        <v>74</v>
      </c>
      <c r="D14" s="11" t="s">
        <v>77</v>
      </c>
      <c r="E14" s="15"/>
      <c r="F14" s="11" t="s">
        <v>59</v>
      </c>
      <c r="G14" s="22" t="s">
        <v>22</v>
      </c>
    </row>
    <row r="15" spans="2:7" ht="20" customHeight="1" x14ac:dyDescent="0.6">
      <c r="B15" s="15"/>
      <c r="C15" s="15"/>
      <c r="D15" s="15"/>
      <c r="E15" s="15"/>
      <c r="F15" s="11" t="s">
        <v>60</v>
      </c>
      <c r="G15" s="22" t="s">
        <v>23</v>
      </c>
    </row>
    <row r="16" spans="2:7" ht="20" customHeight="1" x14ac:dyDescent="0.6">
      <c r="B16" s="19" t="s">
        <v>86</v>
      </c>
      <c r="C16" s="15" t="s">
        <v>87</v>
      </c>
      <c r="D16" s="15"/>
      <c r="E16" s="15"/>
      <c r="F16" s="11" t="s">
        <v>61</v>
      </c>
      <c r="G16" s="20" t="s">
        <v>15</v>
      </c>
    </row>
    <row r="17" spans="2:7" ht="20" customHeight="1" x14ac:dyDescent="0.6">
      <c r="B17" s="15"/>
      <c r="C17" s="15" t="s">
        <v>88</v>
      </c>
      <c r="D17" s="15"/>
      <c r="E17" s="15"/>
      <c r="F17" s="26"/>
      <c r="G17" s="25"/>
    </row>
    <row r="18" spans="2:7" ht="20" customHeight="1" x14ac:dyDescent="0.6">
      <c r="B18" s="15"/>
      <c r="C18" s="15" t="s">
        <v>89</v>
      </c>
      <c r="D18" s="15"/>
      <c r="E18" s="15"/>
      <c r="F18" s="14" t="s">
        <v>63</v>
      </c>
      <c r="G18" s="12" t="s">
        <v>91</v>
      </c>
    </row>
    <row r="19" spans="2:7" ht="20" customHeight="1" x14ac:dyDescent="0.6">
      <c r="B19" s="15"/>
      <c r="C19" s="15"/>
      <c r="D19" s="15"/>
      <c r="E19" s="15"/>
      <c r="F19" s="20" t="s">
        <v>101</v>
      </c>
      <c r="G19" s="20" t="s">
        <v>102</v>
      </c>
    </row>
    <row r="20" spans="2:7" ht="20" customHeight="1" x14ac:dyDescent="0.6">
      <c r="B20" s="15"/>
      <c r="C20" s="15"/>
      <c r="D20" s="15"/>
      <c r="E20" s="15"/>
      <c r="F20" s="15"/>
      <c r="G20" s="15"/>
    </row>
    <row r="21" spans="2:7" ht="20" customHeight="1" x14ac:dyDescent="0.6">
      <c r="B21" s="15"/>
      <c r="C21" s="15"/>
      <c r="D21" s="15"/>
      <c r="E21" s="15"/>
      <c r="F21" s="14" t="s">
        <v>98</v>
      </c>
      <c r="G21" s="12" t="s">
        <v>91</v>
      </c>
    </row>
    <row r="22" spans="2:7" ht="20" customHeight="1" x14ac:dyDescent="0.6">
      <c r="B22" s="15"/>
      <c r="C22" s="15"/>
      <c r="D22" s="15"/>
      <c r="E22" s="15"/>
      <c r="F22" s="11" t="s">
        <v>64</v>
      </c>
      <c r="G22" s="20" t="s">
        <v>16</v>
      </c>
    </row>
    <row r="23" spans="2:7" ht="20" customHeight="1" x14ac:dyDescent="0.6">
      <c r="B23" s="15"/>
      <c r="C23" s="15"/>
      <c r="D23" s="15"/>
      <c r="E23" s="15"/>
      <c r="F23" s="11" t="s">
        <v>65</v>
      </c>
      <c r="G23" s="22" t="s">
        <v>24</v>
      </c>
    </row>
    <row r="24" spans="2:7" ht="20" customHeight="1" x14ac:dyDescent="0.6">
      <c r="B24" s="15"/>
      <c r="C24" s="15"/>
      <c r="D24" s="15"/>
      <c r="E24" s="15"/>
      <c r="F24" s="11" t="s">
        <v>66</v>
      </c>
      <c r="G24" s="22" t="s">
        <v>25</v>
      </c>
    </row>
    <row r="25" spans="2:7" ht="20" customHeight="1" x14ac:dyDescent="0.6">
      <c r="B25" s="15"/>
      <c r="C25" s="15"/>
      <c r="D25" s="15"/>
      <c r="E25" s="15"/>
      <c r="F25" s="11" t="s">
        <v>55</v>
      </c>
      <c r="G25" s="22" t="s">
        <v>26</v>
      </c>
    </row>
    <row r="26" spans="2:7" ht="20" customHeight="1" x14ac:dyDescent="0.6">
      <c r="B26" s="7"/>
      <c r="C26" s="7"/>
      <c r="D26" s="7"/>
      <c r="E26" s="7"/>
      <c r="F26" s="11" t="s">
        <v>67</v>
      </c>
      <c r="G26" s="22" t="s">
        <v>27</v>
      </c>
    </row>
    <row r="27" spans="2:7" ht="20" customHeight="1" x14ac:dyDescent="0.6">
      <c r="B27" s="7"/>
      <c r="C27" s="7"/>
      <c r="D27" s="7"/>
      <c r="E27" s="7"/>
      <c r="F27" s="11" t="s">
        <v>68</v>
      </c>
      <c r="G27" s="20" t="s">
        <v>28</v>
      </c>
    </row>
    <row r="28" spans="2:7" ht="20" customHeight="1" x14ac:dyDescent="0.6">
      <c r="B28" s="7"/>
      <c r="C28" s="7"/>
      <c r="D28" s="7"/>
      <c r="E28" s="7"/>
      <c r="F28" s="11" t="s">
        <v>69</v>
      </c>
      <c r="G28" s="20" t="s">
        <v>17</v>
      </c>
    </row>
    <row r="29" spans="2:7" ht="14" x14ac:dyDescent="0.3">
      <c r="B29" s="7"/>
      <c r="C29" s="7"/>
      <c r="D29" s="7"/>
      <c r="E29" s="7"/>
      <c r="F29" s="7"/>
      <c r="G29" s="7"/>
    </row>
    <row r="30" spans="2:7" ht="17.5" x14ac:dyDescent="0.6">
      <c r="F30" s="18" t="s">
        <v>71</v>
      </c>
      <c r="G30" s="7"/>
    </row>
    <row r="31" spans="2:7" ht="17.5" x14ac:dyDescent="0.2">
      <c r="F31" s="24" t="s">
        <v>95</v>
      </c>
    </row>
    <row r="32" spans="2:7" ht="17.5" x14ac:dyDescent="0.2">
      <c r="F32" s="24" t="s">
        <v>97</v>
      </c>
    </row>
    <row r="33" spans="6:6" ht="17.5" x14ac:dyDescent="0.2">
      <c r="F33" s="24" t="s">
        <v>103</v>
      </c>
    </row>
  </sheetData>
  <sheetProtection algorithmName="SHA-512" hashValue="7gpINDhMPXtrmG0KC+7nsI/D6n8W3HFofEV57ViQjyYdLh+HYfNtqXoxMaTrdT+1YqBcr07BiohkiwW1XEgpqA==" saltValue="knnNwzgYHd6BBwBsCHwXbQ==" spinCount="100000" sheet="1" objects="1" scenarios="1"/>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tabSelected="1" workbookViewId="0">
      <selection activeCell="C16" sqref="C16"/>
    </sheetView>
  </sheetViews>
  <sheetFormatPr defaultRowHeight="13" x14ac:dyDescent="0.2"/>
  <cols>
    <col min="2" max="2" width="15.6328125" customWidth="1"/>
    <col min="3" max="3" width="89.36328125" customWidth="1"/>
  </cols>
  <sheetData>
    <row r="2" spans="2:9" ht="17.5" x14ac:dyDescent="0.6">
      <c r="B2" s="15" t="s">
        <v>105</v>
      </c>
      <c r="C2" s="15" t="s">
        <v>106</v>
      </c>
      <c r="D2" s="15"/>
      <c r="E2" s="15"/>
      <c r="F2" s="15"/>
      <c r="G2" s="15"/>
      <c r="H2" s="15"/>
      <c r="I2" s="15"/>
    </row>
    <row r="3" spans="2:9" ht="17.5" x14ac:dyDescent="0.6">
      <c r="B3" s="15" t="s">
        <v>104</v>
      </c>
      <c r="C3" s="15" t="s">
        <v>107</v>
      </c>
      <c r="D3" s="15"/>
      <c r="E3" s="15"/>
      <c r="F3" s="15"/>
      <c r="G3" s="15"/>
      <c r="H3" s="15"/>
      <c r="I3" s="15"/>
    </row>
    <row r="4" spans="2:9" ht="17.5" x14ac:dyDescent="0.6">
      <c r="B4" s="15"/>
      <c r="C4" s="15" t="s">
        <v>123</v>
      </c>
      <c r="D4" s="15"/>
      <c r="E4" s="15"/>
      <c r="F4" s="15"/>
      <c r="G4" s="15"/>
      <c r="H4" s="15"/>
      <c r="I4" s="15"/>
    </row>
    <row r="5" spans="2:9" ht="17.5" x14ac:dyDescent="0.6">
      <c r="B5" s="15"/>
      <c r="C5" s="15" t="s">
        <v>120</v>
      </c>
      <c r="D5" s="15"/>
      <c r="E5" s="15"/>
      <c r="F5" s="15"/>
      <c r="G5" s="15"/>
      <c r="H5" s="15"/>
      <c r="I5" s="15"/>
    </row>
    <row r="6" spans="2:9" ht="17.5" x14ac:dyDescent="0.6">
      <c r="B6" s="15"/>
      <c r="C6" s="15" t="s">
        <v>121</v>
      </c>
      <c r="D6" s="15"/>
      <c r="E6" s="15"/>
      <c r="F6" s="15"/>
      <c r="G6" s="15"/>
      <c r="H6" s="15"/>
      <c r="I6" s="15"/>
    </row>
    <row r="7" spans="2:9" ht="17.5" x14ac:dyDescent="0.6">
      <c r="B7" s="15" t="s">
        <v>114</v>
      </c>
      <c r="C7" s="15" t="s">
        <v>112</v>
      </c>
      <c r="D7" s="15"/>
      <c r="E7" s="15"/>
      <c r="F7" s="15"/>
      <c r="G7" s="15"/>
      <c r="H7" s="15"/>
      <c r="I7" s="15"/>
    </row>
    <row r="8" spans="2:9" ht="17.5" x14ac:dyDescent="0.6">
      <c r="B8" s="15"/>
      <c r="C8" s="15"/>
      <c r="D8" s="15"/>
      <c r="E8" s="15"/>
      <c r="F8" s="15"/>
      <c r="G8" s="15"/>
      <c r="H8" s="15"/>
      <c r="I8" s="15"/>
    </row>
    <row r="9" spans="2:9" ht="17.5" x14ac:dyDescent="0.6">
      <c r="B9" s="15" t="s">
        <v>110</v>
      </c>
      <c r="C9" s="15" t="s">
        <v>111</v>
      </c>
      <c r="D9" s="15"/>
      <c r="E9" s="15"/>
      <c r="F9" s="15"/>
      <c r="G9" s="15"/>
      <c r="H9" s="15"/>
      <c r="I9" s="15"/>
    </row>
    <row r="10" spans="2:9" ht="17.5" x14ac:dyDescent="0.6">
      <c r="B10" s="15"/>
      <c r="C10" s="15" t="s">
        <v>122</v>
      </c>
      <c r="D10" s="15"/>
      <c r="E10" s="15"/>
      <c r="F10" s="15"/>
      <c r="G10" s="15"/>
      <c r="H10" s="15"/>
      <c r="I10" s="15"/>
    </row>
    <row r="11" spans="2:9" ht="17.5" x14ac:dyDescent="0.6">
      <c r="B11" s="15"/>
      <c r="C11" s="15" t="s">
        <v>115</v>
      </c>
      <c r="D11" s="15"/>
      <c r="E11" s="15"/>
      <c r="F11" s="15"/>
      <c r="G11" s="15"/>
      <c r="H11" s="15"/>
      <c r="I11" s="15"/>
    </row>
    <row r="12" spans="2:9" ht="17.5" x14ac:dyDescent="0.6">
      <c r="B12" s="15"/>
      <c r="C12" s="15" t="s">
        <v>116</v>
      </c>
      <c r="D12" s="15"/>
      <c r="E12" s="15"/>
      <c r="F12" s="15"/>
      <c r="G12" s="15"/>
      <c r="H12" s="15"/>
      <c r="I12" s="15"/>
    </row>
    <row r="13" spans="2:9" ht="17.5" x14ac:dyDescent="0.6">
      <c r="B13" s="15"/>
      <c r="C13" s="15" t="s">
        <v>119</v>
      </c>
      <c r="D13" s="15"/>
      <c r="E13" s="15"/>
      <c r="F13" s="15"/>
      <c r="G13" s="15"/>
      <c r="H13" s="15"/>
      <c r="I13" s="15"/>
    </row>
    <row r="14" spans="2:9" ht="17.5" x14ac:dyDescent="0.6">
      <c r="B14" s="15"/>
      <c r="C14" s="15" t="s">
        <v>117</v>
      </c>
      <c r="D14" s="15"/>
      <c r="E14" s="15"/>
      <c r="F14" s="15"/>
      <c r="G14" s="15"/>
      <c r="H14" s="15"/>
      <c r="I14" s="15"/>
    </row>
    <row r="15" spans="2:9" ht="17.5" x14ac:dyDescent="0.6">
      <c r="B15" s="15"/>
      <c r="C15" s="15" t="s">
        <v>118</v>
      </c>
      <c r="D15" s="15"/>
      <c r="E15" s="15"/>
      <c r="F15" s="15"/>
      <c r="G15" s="15"/>
      <c r="H15" s="15"/>
      <c r="I15" s="15"/>
    </row>
    <row r="16" spans="2:9" ht="17.5" x14ac:dyDescent="0.6">
      <c r="B16" s="15"/>
      <c r="C16" s="15"/>
      <c r="D16" s="15"/>
      <c r="E16" s="15"/>
      <c r="F16" s="15"/>
      <c r="G16" s="15"/>
      <c r="H16" s="15"/>
      <c r="I16" s="15"/>
    </row>
    <row r="17" spans="2:9" ht="17.5" x14ac:dyDescent="0.6">
      <c r="B17" s="15" t="s">
        <v>113</v>
      </c>
      <c r="C17" s="15" t="s">
        <v>108</v>
      </c>
      <c r="D17" s="15"/>
      <c r="E17" s="15"/>
      <c r="F17" s="15"/>
      <c r="G17" s="15"/>
      <c r="H17" s="15"/>
      <c r="I17" s="15"/>
    </row>
    <row r="18" spans="2:9" ht="17.5" x14ac:dyDescent="0.6">
      <c r="B18" s="15"/>
      <c r="C18" s="15" t="s">
        <v>109</v>
      </c>
      <c r="D18" s="15"/>
      <c r="E18" s="15"/>
      <c r="F18" s="15"/>
      <c r="G18" s="15"/>
      <c r="H18" s="15"/>
      <c r="I18" s="15"/>
    </row>
    <row r="19" spans="2:9" ht="17.5" x14ac:dyDescent="0.6">
      <c r="B19" s="15"/>
      <c r="C19" s="15"/>
    </row>
    <row r="20" spans="2:9" ht="17.5" x14ac:dyDescent="0.6">
      <c r="B20" s="15"/>
      <c r="C20" s="15"/>
    </row>
    <row r="21" spans="2:9" ht="17.5" x14ac:dyDescent="0.6">
      <c r="B21" s="15"/>
      <c r="C21" s="15"/>
    </row>
  </sheetData>
  <sheetProtection algorithmName="SHA-512" hashValue="YJFhor/97rGcuteiQuER8aQUelxxqpYqv5oHxB4p5j71IyirOfYfnEVVJPkv4P7aLVRq0XchXIT900DAsGWOFw==" saltValue="owLZe2wL1qT5zJ9oP7TlTA=="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新生児合併症予測プログラム</vt:lpstr>
      <vt:lpstr>予測モデル作成</vt:lpstr>
      <vt:lpstr>使用時の注意点・連絡先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2023-01-18T13:14:12Z</dcterms:modified>
</cp:coreProperties>
</file>